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ed\Desktop\"/>
    </mc:Choice>
  </mc:AlternateContent>
  <xr:revisionPtr revIDLastSave="0" documentId="8_{68DED088-EE40-4600-BD22-B815CAD41B7E}" xr6:coauthVersionLast="47" xr6:coauthVersionMax="47" xr10:uidLastSave="{00000000-0000-0000-0000-000000000000}"/>
  <workbookProtection lockStructure="1"/>
  <bookViews>
    <workbookView xWindow="-120" yWindow="-120" windowWidth="29040" windowHeight="15840" tabRatio="878" xr2:uid="{00000000-000D-0000-FFFF-FFFF00000000}"/>
  </bookViews>
  <sheets>
    <sheet name="ODM Hors KDS" sheetId="9" r:id="rId1"/>
    <sheet name="Demande ODM Hors KDS" sheetId="1" state="hidden" r:id="rId2"/>
    <sheet name="Etranger" sheetId="11" state="hidden" r:id="rId3"/>
    <sheet name="Imputations budgétaires" sheetId="13" state="hidden" r:id="rId4"/>
    <sheet name="Feuille liste de choix a masker" sheetId="3" state="hidden" r:id="rId5"/>
    <sheet name="Rappel de cellule" sheetId="7" state="hidden" r:id="rId6"/>
    <sheet name="Indemnités kilométriques" sheetId="5" state="hidden" r:id="rId7"/>
    <sheet name="Hotel" sheetId="10" state="hidden" r:id="rId8"/>
    <sheet name="Caisse à outils" sheetId="4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2" hidden="1">Etranger!$A$1:$M$218</definedName>
    <definedName name="_xlnm.Print_Titles" localSheetId="0">'ODM Hors KDS'!$1:$13</definedName>
    <definedName name="LIVRAISON">[1]LISTES!$D$4:$D$19</definedName>
    <definedName name="Matrice" localSheetId="2">[2]Hotel!#REF!</definedName>
    <definedName name="Matrice" localSheetId="3">Hotel!#REF!</definedName>
    <definedName name="Matrice">Hotel!#REF!</definedName>
    <definedName name="Moyen" localSheetId="0">'ODM Hors KDS'!$I$16:$I$21</definedName>
    <definedName name="Moyen">'Demande ODM Hors KDS'!$I$18:$I$23</definedName>
    <definedName name="VILLE" localSheetId="2">[3]Hotel!$A$3:$B$22</definedName>
    <definedName name="VILLE">Hotel!$A$3:$B$22</definedName>
    <definedName name="_xlnm.Print_Area" localSheetId="1">'Demande ODM Hors KDS'!$A$1:$J$59</definedName>
    <definedName name="_xlnm.Print_Area" localSheetId="0">'ODM Hors KDS'!$A$1:$L$69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1" l="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17" i="11"/>
  <c r="B16" i="11"/>
  <c r="B15" i="11"/>
  <c r="B14" i="11"/>
  <c r="H32" i="9" l="1"/>
  <c r="M29" i="9" l="1"/>
  <c r="C55" i="9"/>
  <c r="B30" i="5" l="1"/>
  <c r="J62" i="9" l="1"/>
  <c r="D14" i="11" l="1"/>
  <c r="M56" i="9"/>
  <c r="M55" i="9"/>
  <c r="D26" i="10"/>
  <c r="C218" i="11"/>
  <c r="C217" i="11"/>
  <c r="D216" i="11"/>
  <c r="D215" i="11"/>
  <c r="D214" i="11"/>
  <c r="D213" i="11"/>
  <c r="D212" i="11"/>
  <c r="D211" i="11"/>
  <c r="C210" i="11"/>
  <c r="C209" i="11"/>
  <c r="D208" i="11"/>
  <c r="D207" i="11"/>
  <c r="D206" i="11"/>
  <c r="D205" i="11"/>
  <c r="D204" i="11"/>
  <c r="D203" i="11"/>
  <c r="C202" i="11"/>
  <c r="C201" i="11"/>
  <c r="C200" i="11"/>
  <c r="D199" i="11"/>
  <c r="D198" i="11"/>
  <c r="D197" i="11"/>
  <c r="D196" i="11"/>
  <c r="D195" i="11"/>
  <c r="C194" i="11"/>
  <c r="C193" i="11"/>
  <c r="C192" i="11"/>
  <c r="D191" i="11"/>
  <c r="D190" i="11"/>
  <c r="C189" i="11"/>
  <c r="C188" i="11"/>
  <c r="D187" i="11"/>
  <c r="C186" i="11"/>
  <c r="C185" i="11"/>
  <c r="D184" i="11"/>
  <c r="D183" i="11"/>
  <c r="D182" i="11"/>
  <c r="C181" i="11"/>
  <c r="D180" i="11"/>
  <c r="D179" i="11"/>
  <c r="C178" i="11"/>
  <c r="C177" i="11"/>
  <c r="D176" i="11"/>
  <c r="D175" i="11"/>
  <c r="D174" i="11"/>
  <c r="C173" i="11"/>
  <c r="D172" i="11"/>
  <c r="D171" i="11"/>
  <c r="C170" i="11"/>
  <c r="C169" i="11"/>
  <c r="D168" i="11"/>
  <c r="D167" i="11"/>
  <c r="D166" i="11"/>
  <c r="C165" i="11"/>
  <c r="D164" i="11"/>
  <c r="D163" i="11"/>
  <c r="C162" i="11"/>
  <c r="C161" i="11"/>
  <c r="C160" i="11"/>
  <c r="D159" i="11"/>
  <c r="D158" i="11"/>
  <c r="D157" i="11"/>
  <c r="D156" i="11"/>
  <c r="D155" i="11"/>
  <c r="C154" i="11"/>
  <c r="C153" i="11"/>
  <c r="C152" i="11"/>
  <c r="D151" i="11"/>
  <c r="D150" i="11"/>
  <c r="D149" i="11"/>
  <c r="D148" i="11"/>
  <c r="D147" i="11"/>
  <c r="C146" i="11"/>
  <c r="C145" i="11"/>
  <c r="C144" i="11"/>
  <c r="D143" i="11"/>
  <c r="D142" i="11"/>
  <c r="C141" i="11"/>
  <c r="D140" i="11"/>
  <c r="D139" i="11"/>
  <c r="C138" i="11"/>
  <c r="D137" i="11"/>
  <c r="D136" i="11"/>
  <c r="D135" i="11"/>
  <c r="D134" i="11"/>
  <c r="D133" i="11"/>
  <c r="D132" i="11"/>
  <c r="C131" i="11"/>
  <c r="C130" i="11"/>
  <c r="D129" i="11"/>
  <c r="D128" i="11"/>
  <c r="C127" i="11"/>
  <c r="C126" i="11"/>
  <c r="D125" i="11"/>
  <c r="D124" i="11"/>
  <c r="C123" i="11"/>
  <c r="C122" i="11"/>
  <c r="D121" i="11"/>
  <c r="D120" i="11"/>
  <c r="D119" i="11"/>
  <c r="D118" i="11"/>
  <c r="D117" i="11"/>
  <c r="D116" i="11"/>
  <c r="C115" i="11"/>
  <c r="C114" i="11"/>
  <c r="D113" i="11"/>
  <c r="D112" i="11"/>
  <c r="D111" i="11"/>
  <c r="D110" i="11"/>
  <c r="D109" i="11"/>
  <c r="D108" i="11"/>
  <c r="C107" i="11"/>
  <c r="C106" i="11"/>
  <c r="C105" i="11"/>
  <c r="D104" i="11"/>
  <c r="C103" i="11"/>
  <c r="C102" i="11"/>
  <c r="D101" i="11"/>
  <c r="D100" i="11"/>
  <c r="C99" i="11"/>
  <c r="C98" i="11"/>
  <c r="D97" i="11"/>
  <c r="D96" i="11"/>
  <c r="D95" i="11"/>
  <c r="C94" i="11"/>
  <c r="D93" i="11"/>
  <c r="D92" i="11"/>
  <c r="C91" i="11"/>
  <c r="C90" i="11"/>
  <c r="C89" i="11"/>
  <c r="D88" i="11"/>
  <c r="D87" i="11"/>
  <c r="D86" i="11"/>
  <c r="D85" i="11"/>
  <c r="D84" i="11"/>
  <c r="C83" i="11"/>
  <c r="C82" i="11"/>
  <c r="C81" i="11"/>
  <c r="D80" i="11"/>
  <c r="D79" i="11"/>
  <c r="D78" i="11"/>
  <c r="D77" i="11"/>
  <c r="D76" i="11"/>
  <c r="C75" i="11"/>
  <c r="C74" i="11"/>
  <c r="C73" i="11"/>
  <c r="D72" i="11"/>
  <c r="D71" i="11"/>
  <c r="D70" i="11"/>
  <c r="D69" i="11"/>
  <c r="D68" i="11"/>
  <c r="C67" i="11"/>
  <c r="C66" i="11"/>
  <c r="C65" i="11"/>
  <c r="D64" i="11"/>
  <c r="D63" i="11"/>
  <c r="D62" i="11"/>
  <c r="D61" i="11"/>
  <c r="D60" i="11"/>
  <c r="C59" i="11"/>
  <c r="C58" i="11"/>
  <c r="C57" i="11"/>
  <c r="D56" i="11"/>
  <c r="D55" i="11"/>
  <c r="C54" i="11"/>
  <c r="D53" i="11"/>
  <c r="D52" i="11"/>
  <c r="C51" i="11"/>
  <c r="C50" i="11"/>
  <c r="D49" i="11"/>
  <c r="D48" i="11"/>
  <c r="D47" i="11"/>
  <c r="D46" i="11"/>
  <c r="D45" i="11"/>
  <c r="D44" i="11"/>
  <c r="C43" i="11"/>
  <c r="C42" i="11"/>
  <c r="D41" i="11"/>
  <c r="D40" i="11"/>
  <c r="D39" i="11"/>
  <c r="D38" i="11"/>
  <c r="D37" i="11"/>
  <c r="D36" i="11"/>
  <c r="C35" i="11"/>
  <c r="C34" i="11"/>
  <c r="D33" i="11"/>
  <c r="D32" i="11"/>
  <c r="D31" i="11"/>
  <c r="D30" i="11"/>
  <c r="D29" i="11"/>
  <c r="D28" i="11"/>
  <c r="C27" i="11"/>
  <c r="C26" i="11"/>
  <c r="D25" i="11"/>
  <c r="D24" i="11"/>
  <c r="D23" i="11"/>
  <c r="D22" i="11"/>
  <c r="D21" i="11"/>
  <c r="D20" i="11"/>
  <c r="C19" i="11"/>
  <c r="C18" i="11"/>
  <c r="C17" i="11"/>
  <c r="D16" i="11"/>
  <c r="C15" i="11"/>
  <c r="C14" i="11"/>
  <c r="D94" i="11" l="1"/>
  <c r="D102" i="11"/>
  <c r="C118" i="11"/>
  <c r="D35" i="11"/>
  <c r="C149" i="11"/>
  <c r="C156" i="11"/>
  <c r="C53" i="11"/>
  <c r="C62" i="11"/>
  <c r="D27" i="11"/>
  <c r="D173" i="11"/>
  <c r="D188" i="11"/>
  <c r="D18" i="11"/>
  <c r="D54" i="11"/>
  <c r="D126" i="11"/>
  <c r="D161" i="11"/>
  <c r="D141" i="11"/>
  <c r="D169" i="11"/>
  <c r="D122" i="11"/>
  <c r="C109" i="11"/>
  <c r="D165" i="11"/>
  <c r="D43" i="11"/>
  <c r="D67" i="11"/>
  <c r="C101" i="11"/>
  <c r="C119" i="11"/>
  <c r="D50" i="11"/>
  <c r="D82" i="11"/>
  <c r="D115" i="11"/>
  <c r="D189" i="11"/>
  <c r="C213" i="11"/>
  <c r="D202" i="11"/>
  <c r="C45" i="11"/>
  <c r="C77" i="11"/>
  <c r="D146" i="11"/>
  <c r="C164" i="11"/>
  <c r="C197" i="11"/>
  <c r="D58" i="11"/>
  <c r="D98" i="11"/>
  <c r="D127" i="11"/>
  <c r="D209" i="11"/>
  <c r="C204" i="11"/>
  <c r="D15" i="11"/>
  <c r="D154" i="11"/>
  <c r="D193" i="11"/>
  <c r="C21" i="11"/>
  <c r="C70" i="11"/>
  <c r="C85" i="11"/>
  <c r="C111" i="11"/>
  <c r="C46" i="11"/>
  <c r="D66" i="11"/>
  <c r="C157" i="11"/>
  <c r="D162" i="11"/>
  <c r="C172" i="11"/>
  <c r="D181" i="11"/>
  <c r="C196" i="11"/>
  <c r="C22" i="11"/>
  <c r="D26" i="11"/>
  <c r="C30" i="11"/>
  <c r="D34" i="11"/>
  <c r="C38" i="11"/>
  <c r="D42" i="11"/>
  <c r="C86" i="11"/>
  <c r="D91" i="11"/>
  <c r="C95" i="11"/>
  <c r="D103" i="11"/>
  <c r="C117" i="11"/>
  <c r="C134" i="11"/>
  <c r="C148" i="11"/>
  <c r="D153" i="11"/>
  <c r="D201" i="11"/>
  <c r="C205" i="11"/>
  <c r="D210" i="11"/>
  <c r="C29" i="11"/>
  <c r="C37" i="11"/>
  <c r="D75" i="11"/>
  <c r="D90" i="11"/>
  <c r="D107" i="11"/>
  <c r="C133" i="11"/>
  <c r="D51" i="11"/>
  <c r="C61" i="11"/>
  <c r="D99" i="11"/>
  <c r="C125" i="11"/>
  <c r="D177" i="11"/>
  <c r="D130" i="11"/>
  <c r="D178" i="11"/>
  <c r="D19" i="11"/>
  <c r="C23" i="11"/>
  <c r="C31" i="11"/>
  <c r="C39" i="11"/>
  <c r="C78" i="11"/>
  <c r="D83" i="11"/>
  <c r="C93" i="11"/>
  <c r="C110" i="11"/>
  <c r="D114" i="11"/>
  <c r="D131" i="11"/>
  <c r="C140" i="11"/>
  <c r="D145" i="11"/>
  <c r="C212" i="11"/>
  <c r="D59" i="11"/>
  <c r="C69" i="11"/>
  <c r="D74" i="11"/>
  <c r="D106" i="11"/>
  <c r="D123" i="11"/>
  <c r="D170" i="11"/>
  <c r="C180" i="11"/>
  <c r="D185" i="11"/>
  <c r="D194" i="11"/>
  <c r="D217" i="11"/>
  <c r="D138" i="11"/>
  <c r="D186" i="11"/>
  <c r="D218" i="11"/>
  <c r="C25" i="11"/>
  <c r="C33" i="11"/>
  <c r="C41" i="11"/>
  <c r="C49" i="11"/>
  <c r="C97" i="11"/>
  <c r="C113" i="11"/>
  <c r="C121" i="11"/>
  <c r="C129" i="11"/>
  <c r="C137" i="11"/>
  <c r="C168" i="11"/>
  <c r="C176" i="11"/>
  <c r="C184" i="11"/>
  <c r="C208" i="11"/>
  <c r="C216" i="11"/>
  <c r="D17" i="11"/>
  <c r="C20" i="11"/>
  <c r="C28" i="11"/>
  <c r="C36" i="11"/>
  <c r="C44" i="11"/>
  <c r="C52" i="11"/>
  <c r="D57" i="11"/>
  <c r="C60" i="11"/>
  <c r="D65" i="11"/>
  <c r="C68" i="11"/>
  <c r="D73" i="11"/>
  <c r="C76" i="11"/>
  <c r="D81" i="11"/>
  <c r="C84" i="11"/>
  <c r="D89" i="11"/>
  <c r="C92" i="11"/>
  <c r="C100" i="11"/>
  <c r="D105" i="11"/>
  <c r="C108" i="11"/>
  <c r="C116" i="11"/>
  <c r="C124" i="11"/>
  <c r="C132" i="11"/>
  <c r="C139" i="11"/>
  <c r="D144" i="11"/>
  <c r="C147" i="11"/>
  <c r="D152" i="11"/>
  <c r="C155" i="11"/>
  <c r="D160" i="11"/>
  <c r="C163" i="11"/>
  <c r="C171" i="11"/>
  <c r="C179" i="11"/>
  <c r="C187" i="11"/>
  <c r="D192" i="11"/>
  <c r="C195" i="11"/>
  <c r="D200" i="11"/>
  <c r="C203" i="11"/>
  <c r="C211" i="11"/>
  <c r="C47" i="11"/>
  <c r="C55" i="11"/>
  <c r="C63" i="11"/>
  <c r="C71" i="11"/>
  <c r="C79" i="11"/>
  <c r="C87" i="11"/>
  <c r="C135" i="11"/>
  <c r="C142" i="11"/>
  <c r="C150" i="11"/>
  <c r="C158" i="11"/>
  <c r="C166" i="11"/>
  <c r="C174" i="11"/>
  <c r="C182" i="11"/>
  <c r="C190" i="11"/>
  <c r="C198" i="11"/>
  <c r="C206" i="11"/>
  <c r="C214" i="11"/>
  <c r="C16" i="11"/>
  <c r="C24" i="11"/>
  <c r="C32" i="11"/>
  <c r="C40" i="11"/>
  <c r="C48" i="11"/>
  <c r="C56" i="11"/>
  <c r="C64" i="11"/>
  <c r="C72" i="11"/>
  <c r="C80" i="11"/>
  <c r="C88" i="11"/>
  <c r="C96" i="11"/>
  <c r="C104" i="11"/>
  <c r="C112" i="11"/>
  <c r="C120" i="11"/>
  <c r="C128" i="11"/>
  <c r="C136" i="11"/>
  <c r="C143" i="11"/>
  <c r="C151" i="11"/>
  <c r="C159" i="11"/>
  <c r="C167" i="11"/>
  <c r="C175" i="11"/>
  <c r="C183" i="11"/>
  <c r="C191" i="11"/>
  <c r="C199" i="11"/>
  <c r="C207" i="11"/>
  <c r="C215" i="11"/>
  <c r="E54" i="9"/>
  <c r="L36" i="9" l="1"/>
  <c r="C34" i="9"/>
  <c r="C56" i="9" s="1"/>
  <c r="L31" i="9"/>
  <c r="L30" i="9"/>
  <c r="L29" i="9"/>
  <c r="H35" i="9" l="1"/>
  <c r="C35" i="9"/>
  <c r="L56" i="9" s="1"/>
  <c r="I34" i="9"/>
  <c r="L35" i="9" l="1"/>
  <c r="M12" i="9"/>
  <c r="D25" i="10" l="1"/>
  <c r="L55" i="9" s="1"/>
  <c r="J8" i="7" l="1"/>
  <c r="J11" i="7"/>
  <c r="J5" i="7"/>
  <c r="J2" i="7"/>
  <c r="I50" i="1"/>
  <c r="B21" i="5"/>
  <c r="L32" i="9" s="1"/>
  <c r="J18" i="7" l="1"/>
  <c r="J15" i="7"/>
  <c r="I63" i="9" s="1"/>
  <c r="F54" i="1"/>
  <c r="J21" i="7" l="1"/>
  <c r="J52" i="1"/>
  <c r="J24" i="7" l="1"/>
  <c r="L63" i="9" s="1"/>
  <c r="D63" i="9"/>
  <c r="L62" i="9" s="1"/>
  <c r="J54" i="1"/>
  <c r="J53" i="1"/>
  <c r="D45" i="1" l="1"/>
  <c r="E55" i="1" l="1"/>
  <c r="F55" i="1"/>
  <c r="J55" i="1"/>
  <c r="I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FIDRIE Eric</author>
  </authors>
  <commentList>
    <comment ref="I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Conversion en Euro à la date du 04/01/2023
selon le taux de chancellerie de la DGFIP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FIDRIE Eric</author>
  </authors>
  <commentList>
    <comment ref="A4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FIDRIE Eric:</t>
        </r>
        <r>
          <rPr>
            <sz val="9"/>
            <color indexed="81"/>
            <rFont val="Tahoma"/>
            <family val="2"/>
          </rPr>
          <t xml:space="preserve">
Insérer demande de devis</t>
        </r>
      </text>
    </comment>
  </commentList>
</comments>
</file>

<file path=xl/sharedStrings.xml><?xml version="1.0" encoding="utf-8"?>
<sst xmlns="http://schemas.openxmlformats.org/spreadsheetml/2006/main" count="1092" uniqueCount="821">
  <si>
    <t>Total</t>
  </si>
  <si>
    <t>Indemnité journalière (suivant pays)</t>
  </si>
  <si>
    <t>(*) L'approbation de ce bon de commande vaut ORDRE DE MISSION pour l'intéressé</t>
  </si>
  <si>
    <t>L'intéressé</t>
  </si>
  <si>
    <t>Heure de départ</t>
  </si>
  <si>
    <t>Demande d'avance d'indemnités journalières (2 mois avant le départ et dans la limite de 75%)</t>
  </si>
  <si>
    <t>Date</t>
  </si>
  <si>
    <t>Ville d'arrivée</t>
  </si>
  <si>
    <t>Ville de départ</t>
  </si>
  <si>
    <t>Heure arrivée</t>
  </si>
  <si>
    <t>151 Boulevard de l'hôpital 75 013 Paris</t>
  </si>
  <si>
    <t>Imputation budgétaire :</t>
  </si>
  <si>
    <t>N° Portable :</t>
  </si>
  <si>
    <t>Résidence administrative :</t>
  </si>
  <si>
    <t>Résidence familiale :</t>
  </si>
  <si>
    <t xml:space="preserve">        NON</t>
  </si>
  <si>
    <t xml:space="preserve">        OUI</t>
  </si>
  <si>
    <t>Imputation utilisée</t>
  </si>
  <si>
    <t>AC-FPSUP</t>
  </si>
  <si>
    <t>BACAN-FOR</t>
  </si>
  <si>
    <t>BACAN- Bachelor Angers -FOR</t>
  </si>
  <si>
    <t>COMDG-AFAM</t>
  </si>
  <si>
    <t>CONC-FOR</t>
  </si>
  <si>
    <t>COORD-FOR</t>
  </si>
  <si>
    <t>DEPDG-FPSUP</t>
  </si>
  <si>
    <t>DEPDS-FPSUP</t>
  </si>
  <si>
    <t>DEPF-FPSUP</t>
  </si>
  <si>
    <t>DEPRH-FPSUP</t>
  </si>
  <si>
    <t>DEPRI-FPSUP</t>
  </si>
  <si>
    <t>DEPRI- Dépenses Générales DGARI -FPSUP</t>
  </si>
  <si>
    <t>ECOBS-FOR</t>
  </si>
  <si>
    <t>ECOBS- Filière EcoBS Cluny -FOR</t>
  </si>
  <si>
    <t>ENERG-FOR</t>
  </si>
  <si>
    <t>ENERG- Energeea Cluny -FOR</t>
  </si>
  <si>
    <t>ENSBO-FOR</t>
  </si>
  <si>
    <t>ENSCH-FOR</t>
  </si>
  <si>
    <t>ENSPA-FOR</t>
  </si>
  <si>
    <t>FDDG-FOR</t>
  </si>
  <si>
    <t>FDDG- Formation doctorale DG -FOR</t>
  </si>
  <si>
    <t>FNCAI-FPSUP</t>
  </si>
  <si>
    <t>FNCBO-FPSUP</t>
  </si>
  <si>
    <t>FNCCH-FPSUP</t>
  </si>
  <si>
    <t>FNCCL-FPSUP</t>
  </si>
  <si>
    <t>FNCCL- Fonctionnement et services Supports Cluny -FPSUP</t>
  </si>
  <si>
    <t>FNCCM-FPSUP</t>
  </si>
  <si>
    <t>FNCLI-FPSUP</t>
  </si>
  <si>
    <t>FNCME-FPSUP</t>
  </si>
  <si>
    <t>FNCPA-FPSUP</t>
  </si>
  <si>
    <t>FP-FPSUP</t>
  </si>
  <si>
    <t>HS-FPSUP</t>
  </si>
  <si>
    <t>ICIFT-FOR</t>
  </si>
  <si>
    <t>IDEP-FPSUP</t>
  </si>
  <si>
    <t>INCPA-RECIT</t>
  </si>
  <si>
    <t>INS-FPSUP</t>
  </si>
  <si>
    <t>INTER-FOR</t>
  </si>
  <si>
    <t>LABDI-RECIT</t>
  </si>
  <si>
    <t>LABDI- REC DIR LAB Cluny -RECIT</t>
  </si>
  <si>
    <t>LABMA-RECIT</t>
  </si>
  <si>
    <t>LABMA- REC MAT LAB Cluny -RECIT</t>
  </si>
  <si>
    <t>LABMU-RECIT</t>
  </si>
  <si>
    <t>LABMU- REC MUB LAB Cluny -RECIT</t>
  </si>
  <si>
    <t>LABUG-RECIT</t>
  </si>
  <si>
    <t>LABUG- REC UGV LAB Cluny -RECIT</t>
  </si>
  <si>
    <t>LAVAL-FOR</t>
  </si>
  <si>
    <t>LAVAL-RECIT</t>
  </si>
  <si>
    <t>PEIIM-FOR</t>
  </si>
  <si>
    <t>PEIIM- Pédagogie IIM Cluny -FOR</t>
  </si>
  <si>
    <t>REAI-AFAM</t>
  </si>
  <si>
    <t>REAI- Relations Entreprises Aix -AFAM</t>
  </si>
  <si>
    <t>REBO-AFAM</t>
  </si>
  <si>
    <t>REBO- Relations Entreprises Bordeaux -AFAM</t>
  </si>
  <si>
    <t>RECH-AFAM</t>
  </si>
  <si>
    <t>RECH- Relations Entreprises Châlons -AFAM</t>
  </si>
  <si>
    <t>RECL-AFAM</t>
  </si>
  <si>
    <t>RECL- Relations Entreprises Cluny -AFAM</t>
  </si>
  <si>
    <t>REDG-AFAM</t>
  </si>
  <si>
    <t>REDG- RE Direction générale -AFAM</t>
  </si>
  <si>
    <t>REIAN-AFAM</t>
  </si>
  <si>
    <t>REIAN- Relations Entreprises Angers -AFAM</t>
  </si>
  <si>
    <t>RELI-AFAM</t>
  </si>
  <si>
    <t>RELI- Relations Entreprises Lille -AFAM</t>
  </si>
  <si>
    <t>REME-AFAM</t>
  </si>
  <si>
    <t>REME- Relations Entreprises Metz -AFAM</t>
  </si>
  <si>
    <t>REPA-AFAM</t>
  </si>
  <si>
    <t>REPA- Relations Entreprises Paris -AFAM</t>
  </si>
  <si>
    <t>RIAI-AFAM</t>
  </si>
  <si>
    <t>RIAI- Relations Internationales Aix -AFAM</t>
  </si>
  <si>
    <t>RIAN-AFAM</t>
  </si>
  <si>
    <t>RIAN- Relations Internationales Angers -AFAM</t>
  </si>
  <si>
    <t>RIDG-AFAM</t>
  </si>
  <si>
    <t>RIDG- RI Direction générale -AFAM</t>
  </si>
  <si>
    <t>RILI-AFAM</t>
  </si>
  <si>
    <t>RILI- Relations Internationales Lille -AFAM</t>
  </si>
  <si>
    <t>RIME-AFAM</t>
  </si>
  <si>
    <t>RIME- Relations Internationales Metz -AFAM</t>
  </si>
  <si>
    <t>RIPA-AFAM</t>
  </si>
  <si>
    <t>RIPA- Relations Internationales Paris -AFAM</t>
  </si>
  <si>
    <t>SAAAN-AFAM</t>
  </si>
  <si>
    <t>SAAAN- SAAER Angers -AFAM</t>
  </si>
  <si>
    <t>SAABO-AFAM</t>
  </si>
  <si>
    <t>SAABO- SAAER Bordeaux -AFAM</t>
  </si>
  <si>
    <t>SAACL-AFAM</t>
  </si>
  <si>
    <t>SAACL- SAAER Cluny -AFAM</t>
  </si>
  <si>
    <t>SATAN-AFAM</t>
  </si>
  <si>
    <t>SATAN- Sater Angers -AFAM</t>
  </si>
  <si>
    <t>USIFO- Usiforg Cluny -FOR</t>
  </si>
  <si>
    <t>ARTS ET METIERS</t>
  </si>
  <si>
    <t>APPAN-FOR</t>
  </si>
  <si>
    <t>BACHE-FOR</t>
  </si>
  <si>
    <t>MS Bachelor</t>
  </si>
  <si>
    <t>COUAN-FOR</t>
  </si>
  <si>
    <t>EGR-FOR</t>
  </si>
  <si>
    <t>FIP EGR</t>
  </si>
  <si>
    <t>ENSCL-FOR</t>
  </si>
  <si>
    <t>ENSLI-FOR</t>
  </si>
  <si>
    <t>Enseignement Lille</t>
  </si>
  <si>
    <t>IGI-FOR</t>
  </si>
  <si>
    <t>IMEAI-FOR</t>
  </si>
  <si>
    <t>FIP IMEAI</t>
  </si>
  <si>
    <t>IMECH-FOR</t>
  </si>
  <si>
    <t>IMECH (ITII)</t>
  </si>
  <si>
    <t>IMI-FOR</t>
  </si>
  <si>
    <t>ITII-FOR</t>
  </si>
  <si>
    <t>ITPAI-FOR</t>
  </si>
  <si>
    <t>FIP ITPAI</t>
  </si>
  <si>
    <t>PMBO-FOR</t>
  </si>
  <si>
    <t>PROAN-FOR</t>
  </si>
  <si>
    <t>Com DG</t>
  </si>
  <si>
    <t>DAI-FPSUP</t>
  </si>
  <si>
    <t>DAI</t>
  </si>
  <si>
    <t>DEPAI-FOR</t>
  </si>
  <si>
    <t>Dépenses générales DS</t>
  </si>
  <si>
    <t>PIVOT-RECIT</t>
  </si>
  <si>
    <t>SAACH-AFAM</t>
  </si>
  <si>
    <t>Ordre De Mission</t>
  </si>
  <si>
    <t xml:space="preserve">Date de naissance : </t>
  </si>
  <si>
    <t xml:space="preserve">Campus ou Direction : </t>
  </si>
  <si>
    <t>Motif de la mission :</t>
  </si>
  <si>
    <t>Catégorie :</t>
  </si>
  <si>
    <t>Courriel :</t>
  </si>
  <si>
    <t>Convention :</t>
  </si>
  <si>
    <t>Oui</t>
  </si>
  <si>
    <t>Non</t>
  </si>
  <si>
    <t xml:space="preserve">NOM  : </t>
  </si>
  <si>
    <t>moyens de transport :</t>
  </si>
  <si>
    <t>Avion</t>
  </si>
  <si>
    <t>Train</t>
  </si>
  <si>
    <t>Véhicule personnel</t>
  </si>
  <si>
    <t>Campus ou Direction</t>
  </si>
  <si>
    <t>Laboratoire/service</t>
  </si>
  <si>
    <t>Grade</t>
  </si>
  <si>
    <t>Catégorie</t>
  </si>
  <si>
    <r>
      <t>Moto + de 125 cm</t>
    </r>
    <r>
      <rPr>
        <vertAlign val="superscript"/>
        <sz val="11"/>
        <color theme="1"/>
        <rFont val="Calibri"/>
        <family val="2"/>
        <scheme val="minor"/>
      </rPr>
      <t>3</t>
    </r>
  </si>
  <si>
    <t>Taxi</t>
  </si>
  <si>
    <t>Numéro de couleur :</t>
  </si>
  <si>
    <t>Maître de Conférence</t>
  </si>
  <si>
    <t>Ingénieur</t>
  </si>
  <si>
    <t>Chercheur</t>
  </si>
  <si>
    <t>Directeur de recherche</t>
  </si>
  <si>
    <t>Vacataire</t>
  </si>
  <si>
    <t>Professeur des Universités</t>
  </si>
  <si>
    <t>SI(OU(B19="Véhicule personnel";F19="Véhicule personnel"); "Puissance fiscale du VP :";" ")</t>
  </si>
  <si>
    <t>SI.CONDITIONS(B19="Véhicule personnel"; "Immatriculation du véhicule :";B19="Vélomoteur et autres"; "Immatriculation du véhicule :";B19="Moto + de 125 cm3"; "Immatriculation du véhicule :";F19="Véhicule personnel"; "Immatriculation du véhicule :";F19="Vélomoteur et autres"; "Immatriculation du véhicule :";F19="Moto + de 125 cm3"; "Immatriculation du véhicule :";VRAI;" ")</t>
  </si>
  <si>
    <t>SI(OU(B19="Véhicule personnel";F19="Véhicule personnel"); "Puissance fiscale";" ")</t>
  </si>
  <si>
    <t xml:space="preserve">Laboratoire/Service : </t>
  </si>
  <si>
    <t>Fonctions :</t>
  </si>
  <si>
    <t>Auto</t>
  </si>
  <si>
    <t>&lt;2000</t>
  </si>
  <si>
    <t>&gt;2001&lt;10000</t>
  </si>
  <si>
    <t>&gt;10000</t>
  </si>
  <si>
    <t>Moto&gt;125</t>
  </si>
  <si>
    <t>Autres 2 roues à moteur</t>
  </si>
  <si>
    <t>Tarif :</t>
  </si>
  <si>
    <r>
      <t xml:space="preserve">2 </t>
    </r>
    <r>
      <rPr>
        <vertAlign val="superscript"/>
        <sz val="11"/>
        <color theme="1"/>
        <rFont val="Calibri"/>
        <family val="2"/>
        <scheme val="minor"/>
      </rPr>
      <t>ème</t>
    </r>
  </si>
  <si>
    <r>
      <t xml:space="preserve">2 </t>
    </r>
    <r>
      <rPr>
        <vertAlign val="superscript"/>
        <sz val="11"/>
        <color theme="1"/>
        <rFont val="Calibri"/>
        <family val="2"/>
        <scheme val="minor"/>
      </rPr>
      <t xml:space="preserve">ème </t>
    </r>
    <r>
      <rPr>
        <sz val="11"/>
        <color theme="1"/>
        <rFont val="Calibri"/>
        <family val="2"/>
        <scheme val="minor"/>
      </rPr>
      <t>Pro</t>
    </r>
  </si>
  <si>
    <t>Puissance</t>
  </si>
  <si>
    <t>Directeur de Laboratoire</t>
  </si>
  <si>
    <t>Directeur de campus</t>
  </si>
  <si>
    <t>Etudiant</t>
  </si>
  <si>
    <t>Autre extérieur</t>
  </si>
  <si>
    <t>Autres</t>
  </si>
  <si>
    <t>Observations</t>
  </si>
  <si>
    <t>Dépenses à l'étranger ou DOM-TOM</t>
  </si>
  <si>
    <t>Dépenses en France</t>
  </si>
  <si>
    <t>Destinations</t>
  </si>
  <si>
    <t xml:space="preserve">Lieu de départ </t>
  </si>
  <si>
    <t>Lieu d’arrivée</t>
  </si>
  <si>
    <t>Heure</t>
  </si>
  <si>
    <t>Réduction</t>
  </si>
  <si>
    <t>Billet avion</t>
  </si>
  <si>
    <t>Economique</t>
  </si>
  <si>
    <t>Business</t>
  </si>
  <si>
    <t>Low-Cost</t>
  </si>
  <si>
    <t>Lieu de retour</t>
  </si>
  <si>
    <t>Dates</t>
  </si>
  <si>
    <t>Aller</t>
  </si>
  <si>
    <t>Retour</t>
  </si>
  <si>
    <t>AIX EN PROVENCE</t>
  </si>
  <si>
    <t>BORDEAUX</t>
  </si>
  <si>
    <t>CHALONS EN CHAMPAGNE</t>
  </si>
  <si>
    <t>CHAMBERY</t>
  </si>
  <si>
    <t>ANGERS / LAVAL</t>
  </si>
  <si>
    <t>METZ</t>
  </si>
  <si>
    <t>PARIS</t>
  </si>
  <si>
    <t>CLUNY / CHALONS SUR SAONE</t>
  </si>
  <si>
    <t>AGENCE COMPTABLE</t>
  </si>
  <si>
    <t>Signification de l'imputation budgétaire / A NE PAS UTILISER</t>
  </si>
  <si>
    <t>Agence comptable</t>
  </si>
  <si>
    <t>APPAN- MS Apprentissage Angers -FOR</t>
  </si>
  <si>
    <t>AXEST-RECIT</t>
  </si>
  <si>
    <t>AXEST- Axes thÃ©matiques -RECIT</t>
  </si>
  <si>
    <t>BACLI-FOR</t>
  </si>
  <si>
    <t>BACLI- Bachelor Lille- FOR</t>
  </si>
  <si>
    <t>Concours</t>
  </si>
  <si>
    <t>FITE Coordination</t>
  </si>
  <si>
    <t>COUAN- MS Formations courtes Angers -FOR</t>
  </si>
  <si>
    <t>DEPAI- Charges spécifiques pédagogiques Aix- FOR</t>
  </si>
  <si>
    <t>Dépenses générales DGD</t>
  </si>
  <si>
    <t>Dépenses générales DGAF</t>
  </si>
  <si>
    <t>Dépenses générales DRH</t>
  </si>
  <si>
    <t>DYNFF-RECIT</t>
  </si>
  <si>
    <t>DYNFL- DYNFLUID Paris Fonctionnement- RECIT</t>
  </si>
  <si>
    <t>ENSAI-FOR</t>
  </si>
  <si>
    <t>Charges Pédagogiques</t>
  </si>
  <si>
    <t>ENSAN-FOR</t>
  </si>
  <si>
    <t>ENSAN- Enseignements Angers -FOR</t>
  </si>
  <si>
    <t>Enseignement Bordeaux</t>
  </si>
  <si>
    <t>Enseignants Châlons</t>
  </si>
  <si>
    <t>ENSCL- Enseignement Cluny -FOR</t>
  </si>
  <si>
    <t>ENSME-FOR</t>
  </si>
  <si>
    <t>Enseignement Metz</t>
  </si>
  <si>
    <t>Enseignants Paris</t>
  </si>
  <si>
    <t>Fonctionnement et services supports Aix</t>
  </si>
  <si>
    <t>FNCAN-FPSUP</t>
  </si>
  <si>
    <t>Fonctionnement de pilotage et supports</t>
  </si>
  <si>
    <t>Fonctionnement et services Supports Bordeaux</t>
  </si>
  <si>
    <t>Fonctionnement et services Supports Châlons</t>
  </si>
  <si>
    <t>Pilotage direction Chambéry</t>
  </si>
  <si>
    <t>Fonctionnement et services Supports Lille</t>
  </si>
  <si>
    <t>Pilotage direction Metz</t>
  </si>
  <si>
    <t>FNCPA- Fonctionnement et Services Supports Paris- FPSUP</t>
  </si>
  <si>
    <t>Formation des personnels</t>
  </si>
  <si>
    <t>Hygiène et sécurité</t>
  </si>
  <si>
    <t>IBHF-RECIT</t>
  </si>
  <si>
    <t>ICIFTECH</t>
  </si>
  <si>
    <t>DSI Dépenses générales</t>
  </si>
  <si>
    <t>IMI- MS IMI Angers -FOR</t>
  </si>
  <si>
    <t>Incubateur Paris</t>
  </si>
  <si>
    <t>Instances</t>
  </si>
  <si>
    <t>INTER- FITE International- FOR</t>
  </si>
  <si>
    <t>ITII- MS ITII Angers -FOR</t>
  </si>
  <si>
    <t>JENII-FOR</t>
  </si>
  <si>
    <t>L2EPF-RECIT</t>
  </si>
  <si>
    <t>L2EP- Lille Fonctionnement- RECIT</t>
  </si>
  <si>
    <t>LABOF-RECIT</t>
  </si>
  <si>
    <t>LABOF- LABOMAP Cluny hors contrat de recherche -RECIT</t>
  </si>
  <si>
    <t>LAMPF-RECIT</t>
  </si>
  <si>
    <t>LAMPF- LAMPA Angers hors contrat de recherche -RECIT</t>
  </si>
  <si>
    <t>LCFCF-RECIT</t>
  </si>
  <si>
    <t>LCPIF-RECIT</t>
  </si>
  <si>
    <t>LCPI- Paris Fonctionnement- RECIT</t>
  </si>
  <si>
    <t>LEM3F-RECIT</t>
  </si>
  <si>
    <t>LIFSF-RECIT</t>
  </si>
  <si>
    <t>LIFSE- Paris Fonctionnement- RECIT</t>
  </si>
  <si>
    <t>LISAF-RECIT</t>
  </si>
  <si>
    <t>LISAF- LSIS Aix hors contrat de recherche -RECIT</t>
  </si>
  <si>
    <t>LISCF-RECIT</t>
  </si>
  <si>
    <t>LISCF- LISPEN Cluny hors contrat de recherche -RECIT</t>
  </si>
  <si>
    <t>LISLF-RECIT</t>
  </si>
  <si>
    <t>LISLF- LISPEN Lille hors contrat de recherche -RECIT</t>
  </si>
  <si>
    <t>LMFLF-RECIT</t>
  </si>
  <si>
    <t>MSMAF-RECIT</t>
  </si>
  <si>
    <t>MSMAF- MSMP Aix hors contrat de recherche -RECIT</t>
  </si>
  <si>
    <t>MSMCF-RECIT</t>
  </si>
  <si>
    <t>MSMLF-RECIT</t>
  </si>
  <si>
    <t>MSMLF- MSMP Lille hors contrat de recherche -RECIT</t>
  </si>
  <si>
    <t>PIMMF-RECIT</t>
  </si>
  <si>
    <t>PIVOT- Dépenses Générales E2I -RECIT</t>
  </si>
  <si>
    <t>PMBO- FIP PM Bordeaux -FOR</t>
  </si>
  <si>
    <t>PROAN- MS Contrat Pro Angers -FOR</t>
  </si>
  <si>
    <t>SAACH- SAAER Châlons -AFAM</t>
  </si>
  <si>
    <r>
      <t xml:space="preserve">Dépenses prévue hors devis  </t>
    </r>
    <r>
      <rPr>
        <sz val="10"/>
        <color theme="1"/>
        <rFont val="Calibri"/>
        <family val="2"/>
        <scheme val="minor"/>
      </rPr>
      <t>(repas, taxi, parking, …) Distinguer les dépenses en France métropolitaine de celles effectuées hors métropole</t>
    </r>
  </si>
  <si>
    <r>
      <t>Demande en date du</t>
    </r>
    <r>
      <rPr>
        <b/>
        <sz val="12"/>
        <color theme="1"/>
        <rFont val="Calibri"/>
        <family val="2"/>
        <scheme val="minor"/>
      </rPr>
      <t xml:space="preserve"> : </t>
    </r>
  </si>
  <si>
    <t>IDENTITE DE L'AGENT</t>
  </si>
  <si>
    <t>IMPUTATION DE LA MISSION</t>
  </si>
  <si>
    <t>Véhicule service</t>
  </si>
  <si>
    <t>Transp en commun</t>
  </si>
  <si>
    <t>Montant</t>
  </si>
  <si>
    <t>SI(ESTERREUR('Indemnités kilométriques'!B21*'Demande ODM Hors KDS'!C51);0;'Indemnités kilométriques'!B21*'Demande ODM Hors KDS'!C51)</t>
  </si>
  <si>
    <t>Cellule de report du taux kilométrique / Puissance</t>
  </si>
  <si>
    <t>N° carte</t>
  </si>
  <si>
    <t>N° de carte</t>
  </si>
  <si>
    <t>Nom de l'hôtel souhaité</t>
  </si>
  <si>
    <t>Date d'arrivée</t>
  </si>
  <si>
    <t>date de départ</t>
  </si>
  <si>
    <t>Moyen de transport</t>
  </si>
  <si>
    <t xml:space="preserve">Le:
Pour le Directeur Général ou par délégation :
Nom du sigantaire : </t>
  </si>
  <si>
    <t xml:space="preserve">Chef de service/Directeur de Laboratoire/Responsable budgétaire
Nom du signataire : </t>
  </si>
  <si>
    <t>Adresse de la mission :</t>
  </si>
  <si>
    <t>Pays</t>
  </si>
  <si>
    <t>Adresse de l'hôtel, Pays</t>
  </si>
  <si>
    <t>Ville</t>
  </si>
  <si>
    <t>DEMANDE DE DEVIS POUR UN VEHICULE DE LOCATION COURTE DUREE</t>
  </si>
  <si>
    <t>DEMANDE DE DEVIS POUR UNE RESERVATION DE NUITEE(S) D’HÔTEL</t>
  </si>
  <si>
    <t>DEMANDEDE DEVIS POUR UN TRANSPORT AERIEN</t>
  </si>
  <si>
    <t>DEMANDE DE DEVIS POUR UN TRANSPORT FERROVIAIRE en Seconde par défaut</t>
  </si>
  <si>
    <t>Extérieur invité</t>
  </si>
  <si>
    <t>Doctorant</t>
  </si>
  <si>
    <t>ITINERAIRE ET DATES DE LA MISSION :</t>
  </si>
  <si>
    <t>LILLE</t>
  </si>
  <si>
    <t>Mission</t>
  </si>
  <si>
    <t>Hors mission</t>
  </si>
  <si>
    <r>
      <t>2 roues -125 cm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</si>
  <si>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Cartes </t>
  </si>
  <si>
    <r>
      <t xml:space="preserve">2 </t>
    </r>
    <r>
      <rPr>
        <vertAlign val="superscript"/>
        <sz val="11"/>
        <color theme="1"/>
        <rFont val="Calibri"/>
        <family val="2"/>
        <scheme val="minor"/>
      </rPr>
      <t xml:space="preserve">ème </t>
    </r>
    <r>
      <rPr>
        <sz val="11"/>
        <color theme="1"/>
        <rFont val="Calibri"/>
        <family val="2"/>
        <scheme val="minor"/>
      </rPr>
      <t xml:space="preserve"> LIBERTE</t>
    </r>
  </si>
  <si>
    <r>
      <t xml:space="preserve">1 </t>
    </r>
    <r>
      <rPr>
        <vertAlign val="superscript"/>
        <sz val="11"/>
        <color theme="1"/>
        <rFont val="Calibri"/>
        <family val="2"/>
        <scheme val="minor"/>
      </rPr>
      <t>ère</t>
    </r>
    <r>
      <rPr>
        <sz val="11"/>
        <color theme="1"/>
        <rFont val="Calibri"/>
        <family val="2"/>
        <scheme val="minor"/>
      </rPr>
      <t xml:space="preserve">  LIBERTE</t>
    </r>
  </si>
  <si>
    <r>
      <t xml:space="preserve">1 </t>
    </r>
    <r>
      <rPr>
        <vertAlign val="superscript"/>
        <sz val="11"/>
        <color theme="1"/>
        <rFont val="Calibri"/>
        <family val="2"/>
        <scheme val="minor"/>
      </rPr>
      <t>ère</t>
    </r>
  </si>
  <si>
    <t>Type</t>
  </si>
  <si>
    <t>Classe</t>
  </si>
  <si>
    <t>Type Carte SNCF</t>
  </si>
  <si>
    <t>LIBERTE</t>
  </si>
  <si>
    <t>Avant Sénior</t>
  </si>
  <si>
    <t>Avant Jeune</t>
  </si>
  <si>
    <t>Militaire 2ème</t>
  </si>
  <si>
    <t>Militaire 1ère</t>
  </si>
  <si>
    <t>Voyageur</t>
  </si>
  <si>
    <t>Grand voyageur</t>
  </si>
  <si>
    <t xml:space="preserve"> Petit déjeuner</t>
  </si>
  <si>
    <t>Location véhicule</t>
  </si>
  <si>
    <t>Parking :</t>
  </si>
  <si>
    <t>Péages :</t>
  </si>
  <si>
    <t>Taxi :</t>
  </si>
  <si>
    <t>Métro/Bus :</t>
  </si>
  <si>
    <t>Titre de transport :</t>
  </si>
  <si>
    <t>Hôtel :</t>
  </si>
  <si>
    <t xml:space="preserve">Inscription : </t>
  </si>
  <si>
    <t>Autres :</t>
  </si>
  <si>
    <t>Cartes ou fidélité SNCF</t>
  </si>
  <si>
    <t>Pays :</t>
  </si>
  <si>
    <t>AFGHANISTAN</t>
  </si>
  <si>
    <t>AFRIQUE DU SUD</t>
  </si>
  <si>
    <t>ALBANIE</t>
  </si>
  <si>
    <t>ALGERIE</t>
  </si>
  <si>
    <t>ANDORRE</t>
  </si>
  <si>
    <t>ANGOLA</t>
  </si>
  <si>
    <t>ANGUILLA</t>
  </si>
  <si>
    <t>ANTIGUA</t>
  </si>
  <si>
    <t>ARABIE SAOUDITE</t>
  </si>
  <si>
    <t>ARGENTINE</t>
  </si>
  <si>
    <t>ARMENIE</t>
  </si>
  <si>
    <t>ARUBA</t>
  </si>
  <si>
    <t>AUSTRALIE</t>
  </si>
  <si>
    <t>AUTRICHE</t>
  </si>
  <si>
    <t>AZERBAIDJAN</t>
  </si>
  <si>
    <t>BAHAMAS</t>
  </si>
  <si>
    <t>BAHREIN</t>
  </si>
  <si>
    <t>BANGLADESH</t>
  </si>
  <si>
    <t>BARBADE</t>
  </si>
  <si>
    <t>BELGIQUE</t>
  </si>
  <si>
    <t>BELIZE</t>
  </si>
  <si>
    <t>BENIN</t>
  </si>
  <si>
    <t>BERMUDES</t>
  </si>
  <si>
    <t>BIELORUSSIE</t>
  </si>
  <si>
    <t>BIRMANIE</t>
  </si>
  <si>
    <t>BOLIVIE</t>
  </si>
  <si>
    <t>BOSNIE-HERZEGOVINE</t>
  </si>
  <si>
    <t>BOTSWANA</t>
  </si>
  <si>
    <t>BRESIL</t>
  </si>
  <si>
    <t>BRUNEI DARUSSALAM</t>
  </si>
  <si>
    <t>BRUXELLES</t>
  </si>
  <si>
    <t>BULGARIE</t>
  </si>
  <si>
    <t>BURKINA FASO</t>
  </si>
  <si>
    <t>BURUNDI</t>
  </si>
  <si>
    <t>CAIMANS (ILES)</t>
  </si>
  <si>
    <t>CAMBODGE</t>
  </si>
  <si>
    <t>CAMEROUN</t>
  </si>
  <si>
    <t>CANADA</t>
  </si>
  <si>
    <t>CAP-VERT</t>
  </si>
  <si>
    <t>CENTRAFRICAINE (REPUBLIQUE)</t>
  </si>
  <si>
    <t>CHILI</t>
  </si>
  <si>
    <t>CHINE</t>
  </si>
  <si>
    <t>CHYPRE</t>
  </si>
  <si>
    <t>COLOMBIE</t>
  </si>
  <si>
    <t>COMORES</t>
  </si>
  <si>
    <t>CONGO</t>
  </si>
  <si>
    <t>COOK (ILES)</t>
  </si>
  <si>
    <t>COREE DU NORD</t>
  </si>
  <si>
    <t>COREE DU SUD</t>
  </si>
  <si>
    <t>COSTA RICA</t>
  </si>
  <si>
    <t>COTE D'IVOIRE</t>
  </si>
  <si>
    <t>CROATIE</t>
  </si>
  <si>
    <t>CUBA</t>
  </si>
  <si>
    <t>DANEMARK</t>
  </si>
  <si>
    <t>DJIBOUTI</t>
  </si>
  <si>
    <t>DOMINICAINE (REPUBLIQUE)</t>
  </si>
  <si>
    <t>DOMINIQUE</t>
  </si>
  <si>
    <t>EGYPTE (REPUBLIQUE ARABE D')</t>
  </si>
  <si>
    <t>EMIRATS ARABES UNIS</t>
  </si>
  <si>
    <t>EQUATEUR</t>
  </si>
  <si>
    <t>ERYTHREE</t>
  </si>
  <si>
    <t>ESPAGNE</t>
  </si>
  <si>
    <t>ESTONIE</t>
  </si>
  <si>
    <t>ETATS-UNIS</t>
  </si>
  <si>
    <t>ETHIOPIE</t>
  </si>
  <si>
    <t>FIDJI</t>
  </si>
  <si>
    <t>FINLANDE</t>
  </si>
  <si>
    <t>GABON</t>
  </si>
  <si>
    <t>GAMBIE</t>
  </si>
  <si>
    <t>GEORGIE</t>
  </si>
  <si>
    <t>GHANA</t>
  </si>
  <si>
    <t>GRANDE-BRETAGNE</t>
  </si>
  <si>
    <t>GRECE</t>
  </si>
  <si>
    <t>GRENADE</t>
  </si>
  <si>
    <t>GUATEMALA</t>
  </si>
  <si>
    <t>GUINEE (CONAKRY)</t>
  </si>
  <si>
    <t>GUINEE BISSAU</t>
  </si>
  <si>
    <t>GUINEE EQUATORIALE</t>
  </si>
  <si>
    <t>GUYANA (GEORGETOWN)</t>
  </si>
  <si>
    <t>HAITI</t>
  </si>
  <si>
    <t>HONDURAS</t>
  </si>
  <si>
    <t>HONG-KONG</t>
  </si>
  <si>
    <t>HONGRIE</t>
  </si>
  <si>
    <t>ILES PALAOS</t>
  </si>
  <si>
    <t>INDE</t>
  </si>
  <si>
    <t>INDONESIE</t>
  </si>
  <si>
    <t>IRAK</t>
  </si>
  <si>
    <t>IRAN</t>
  </si>
  <si>
    <t>IRLANDE</t>
  </si>
  <si>
    <t>ISLANDE</t>
  </si>
  <si>
    <t>ISRAEL</t>
  </si>
  <si>
    <t>ITALIE</t>
  </si>
  <si>
    <t>JAMAIQUE</t>
  </si>
  <si>
    <t>JAPON</t>
  </si>
  <si>
    <t>JORDANIE</t>
  </si>
  <si>
    <t>KAZAKHSTAN</t>
  </si>
  <si>
    <t>KENYA</t>
  </si>
  <si>
    <t>KIRGHIZIE</t>
  </si>
  <si>
    <t>KIRIBATI</t>
  </si>
  <si>
    <t>KOSOVO</t>
  </si>
  <si>
    <t>KOWEIT</t>
  </si>
  <si>
    <t>LAOS</t>
  </si>
  <si>
    <t>LESOTHO</t>
  </si>
  <si>
    <t>LETTONIE</t>
  </si>
  <si>
    <t>LIBAN</t>
  </si>
  <si>
    <t>LIBERIA</t>
  </si>
  <si>
    <t>LIBYE</t>
  </si>
  <si>
    <t>LIECHTENSTEIN</t>
  </si>
  <si>
    <t>LITUANIE</t>
  </si>
  <si>
    <t>LUXEMBOURG</t>
  </si>
  <si>
    <t>LUXEMBOURG (VILLE)</t>
  </si>
  <si>
    <t>MACAO</t>
  </si>
  <si>
    <t>MACEDOINE</t>
  </si>
  <si>
    <t>MADAGASCAR</t>
  </si>
  <si>
    <t>MALAISIE</t>
  </si>
  <si>
    <t>MALAWI</t>
  </si>
  <si>
    <t>MALDIVES</t>
  </si>
  <si>
    <t>MALI</t>
  </si>
  <si>
    <t>MALTE</t>
  </si>
  <si>
    <t>MAROC</t>
  </si>
  <si>
    <t>MARSHALL (ILES)</t>
  </si>
  <si>
    <t>MAURICE</t>
  </si>
  <si>
    <t>MAURITANIE</t>
  </si>
  <si>
    <t>MEXIQUE</t>
  </si>
  <si>
    <t>MICRONESIE</t>
  </si>
  <si>
    <t>MOLDAVIE</t>
  </si>
  <si>
    <t>MONGOLIE EXTERIEURE</t>
  </si>
  <si>
    <t>MONTENEGRO</t>
  </si>
  <si>
    <t>MOZAMBIQUE</t>
  </si>
  <si>
    <t>NAMIBIE</t>
  </si>
  <si>
    <t>NAURU</t>
  </si>
  <si>
    <t>NEPAL</t>
  </si>
  <si>
    <t>NEW-YORK CITY</t>
  </si>
  <si>
    <t>NICARAGUA</t>
  </si>
  <si>
    <t>NIGER</t>
  </si>
  <si>
    <t>NIGERIA</t>
  </si>
  <si>
    <t>NIUE</t>
  </si>
  <si>
    <t>NORVEGE</t>
  </si>
  <si>
    <t>NOUVELLE-GUINEE PAPOUASIE</t>
  </si>
  <si>
    <t>NOUVELLE-ZELANDE</t>
  </si>
  <si>
    <t>OMAN</t>
  </si>
  <si>
    <t>OUGANDA</t>
  </si>
  <si>
    <t>OUZBEKISTAN</t>
  </si>
  <si>
    <t>PAKISTAN</t>
  </si>
  <si>
    <t>PANAMA</t>
  </si>
  <si>
    <t>PARAGUAY</t>
  </si>
  <si>
    <t>PAYS-BAS</t>
  </si>
  <si>
    <t>PEROU</t>
  </si>
  <si>
    <t>PHILIPPINES</t>
  </si>
  <si>
    <t>POLOGNE</t>
  </si>
  <si>
    <t>PORTUGAL</t>
  </si>
  <si>
    <t>QATAR</t>
  </si>
  <si>
    <t>ROUMANIE</t>
  </si>
  <si>
    <t>RUSSIE</t>
  </si>
  <si>
    <t>RWANDA</t>
  </si>
  <si>
    <t>SAINT-KITTS-ET-NEVIS</t>
  </si>
  <si>
    <t>SAINT-VINCENT</t>
  </si>
  <si>
    <t>SAINTE-LUCIE ET LES AUTRES PAYS DES</t>
  </si>
  <si>
    <t>SALVADOR</t>
  </si>
  <si>
    <t>SAMOA OCCIDENTALES</t>
  </si>
  <si>
    <t>SAO TOME-ET-PRINCIPE</t>
  </si>
  <si>
    <t>SENEGAL</t>
  </si>
  <si>
    <t>SERBIE</t>
  </si>
  <si>
    <t>SERBIE-MONTENEGRO</t>
  </si>
  <si>
    <t>SEYCHELLES</t>
  </si>
  <si>
    <t>SHANGHAI</t>
  </si>
  <si>
    <t>SIERRA LEONE</t>
  </si>
  <si>
    <t>SINGAPOUR</t>
  </si>
  <si>
    <t>SLOVAQUIE</t>
  </si>
  <si>
    <t>SLOVENIE</t>
  </si>
  <si>
    <t>SOMALIE</t>
  </si>
  <si>
    <t>SOUDAN</t>
  </si>
  <si>
    <t>SRI LANKA (EX CEYLAN)</t>
  </si>
  <si>
    <t>SUEDE</t>
  </si>
  <si>
    <t>SUISSE</t>
  </si>
  <si>
    <t>SURINAM</t>
  </si>
  <si>
    <t>SWAZILAND</t>
  </si>
  <si>
    <t>SYRIE</t>
  </si>
  <si>
    <t>TADJIKISTAN</t>
  </si>
  <si>
    <t>TAIWAN (EX FORMOSE)</t>
  </si>
  <si>
    <t>TANZANIE</t>
  </si>
  <si>
    <t>TCHAD</t>
  </si>
  <si>
    <t>TCHEQUE (REPUBLIQUE)</t>
  </si>
  <si>
    <t>THAILANDE</t>
  </si>
  <si>
    <t>TIMOR EST</t>
  </si>
  <si>
    <t>TOGO</t>
  </si>
  <si>
    <t>TOKYO</t>
  </si>
  <si>
    <t>TONGA</t>
  </si>
  <si>
    <t>TRINITE ET TOBAGO</t>
  </si>
  <si>
    <t>TUNISIE</t>
  </si>
  <si>
    <t>TURKMENISTAN</t>
  </si>
  <si>
    <t>TURQUIE</t>
  </si>
  <si>
    <t>TUVALU</t>
  </si>
  <si>
    <t>UKRAINE</t>
  </si>
  <si>
    <t>URUGUAY</t>
  </si>
  <si>
    <t>VANUATU</t>
  </si>
  <si>
    <t>VENEZUELA</t>
  </si>
  <si>
    <t>VIETNAM</t>
  </si>
  <si>
    <t>YEMEN (REPUBLIQUE DU)</t>
  </si>
  <si>
    <t>YOUGOSLAVIE (VOIR SERBIE-MONTENEGRO)</t>
  </si>
  <si>
    <t>ZAMBIE</t>
  </si>
  <si>
    <t>ZIMBABWE</t>
  </si>
  <si>
    <t>THB</t>
  </si>
  <si>
    <t>TWD</t>
  </si>
  <si>
    <t>CHF</t>
  </si>
  <si>
    <t>SEK</t>
  </si>
  <si>
    <t>USD</t>
  </si>
  <si>
    <t>GBP</t>
  </si>
  <si>
    <t>PHP</t>
  </si>
  <si>
    <t>NZD</t>
  </si>
  <si>
    <t>NOK</t>
  </si>
  <si>
    <t>MUR</t>
  </si>
  <si>
    <t>MYR</t>
  </si>
  <si>
    <t>JOD</t>
  </si>
  <si>
    <t>JPY</t>
  </si>
  <si>
    <t>ISK</t>
  </si>
  <si>
    <t>HKD</t>
  </si>
  <si>
    <t>GMD</t>
  </si>
  <si>
    <t>FJD</t>
  </si>
  <si>
    <t>DJF</t>
  </si>
  <si>
    <t>DKK</t>
  </si>
  <si>
    <t>CNY</t>
  </si>
  <si>
    <t>CAD</t>
  </si>
  <si>
    <t>BND</t>
  </si>
  <si>
    <t>BMD</t>
  </si>
  <si>
    <t>AUD</t>
  </si>
  <si>
    <t>DZD</t>
  </si>
  <si>
    <t>Montant en € :</t>
  </si>
  <si>
    <t>Nombre</t>
  </si>
  <si>
    <t>Diner :</t>
  </si>
  <si>
    <t>Déjeuner :</t>
  </si>
  <si>
    <t xml:space="preserve">MONTANT TOTAL ESTIME : </t>
  </si>
  <si>
    <r>
      <t>Montants des Devis du Voyage</t>
    </r>
    <r>
      <rPr>
        <b/>
        <sz val="14"/>
        <color theme="1"/>
        <rFont val="Calibri"/>
        <family val="2"/>
        <scheme val="minor"/>
      </rPr>
      <t xml:space="preserve"> : </t>
    </r>
  </si>
  <si>
    <t>Total :</t>
  </si>
  <si>
    <t>Code devise</t>
  </si>
  <si>
    <t>EURO</t>
  </si>
  <si>
    <t>DINAR ALGERIEN</t>
  </si>
  <si>
    <t>DOLLAR AUSTRALIEN</t>
  </si>
  <si>
    <t>DOLLAR DES BERMUDES</t>
  </si>
  <si>
    <t>DOLLAR DE BRUNEI</t>
  </si>
  <si>
    <t>DOLLAR CANADIEN</t>
  </si>
  <si>
    <t>ESCUDO DU CAP VERT</t>
  </si>
  <si>
    <t>XAF</t>
  </si>
  <si>
    <t>FRANC CFA</t>
  </si>
  <si>
    <t>COURONNE DANOISE</t>
  </si>
  <si>
    <t>FRANC DE DJIBOUTI</t>
  </si>
  <si>
    <t>DOLLAR DE FIDJI</t>
  </si>
  <si>
    <t>DALASI</t>
  </si>
  <si>
    <t>LIVRE STERLING</t>
  </si>
  <si>
    <t>DOLLAR DE HONG KONG</t>
  </si>
  <si>
    <t>COURONNE ISLANDAISE</t>
  </si>
  <si>
    <t>YEN</t>
  </si>
  <si>
    <t>DINAR JORDANIEN</t>
  </si>
  <si>
    <t>FRANC SUISSE</t>
  </si>
  <si>
    <t>RINGGIT</t>
  </si>
  <si>
    <t>XOF</t>
  </si>
  <si>
    <t>ROUPIE MAURICIENNE</t>
  </si>
  <si>
    <t>MAYOTTE</t>
  </si>
  <si>
    <t>DOLLAR NEO ZELANDAIS</t>
  </si>
  <si>
    <t>COURONNE NORVEGIENNE</t>
  </si>
  <si>
    <t>PESO PHILIPPIN</t>
  </si>
  <si>
    <t>YUAN REN MIN BI</t>
  </si>
  <si>
    <t>COURONNE SUEDOISE</t>
  </si>
  <si>
    <t>DOLLAR DE TAIWAN</t>
  </si>
  <si>
    <t>BATH</t>
  </si>
  <si>
    <t>Devises</t>
  </si>
  <si>
    <t>Nuitée :</t>
  </si>
  <si>
    <t>Prénom :</t>
  </si>
  <si>
    <t>Puissance du véhicule :</t>
  </si>
  <si>
    <t>Kilomètres :</t>
  </si>
  <si>
    <t>PREVISION DES DEPENSES EN FRANCE :</t>
  </si>
  <si>
    <t>Pour masquer les zéros, appliquer ce format spécialisé dans le champ Type " 0;-0;;@ "</t>
  </si>
  <si>
    <t>PREVISION DES DEPENSES A L'ETRANGER OU DROM-COM :</t>
  </si>
  <si>
    <t>Indemnité journalière en Euros :</t>
  </si>
  <si>
    <t>Plafond de la nuitée :</t>
  </si>
  <si>
    <t>DEMANDE DE DEVIS POUR UN TRANSPORT AERIEN (classe économique par défaut)</t>
  </si>
  <si>
    <t>DEMANDE DE DEVIS POUR UN TRANSPORT FERROVIAIRE (en Seconde par défaut)</t>
  </si>
  <si>
    <t>MARSEILLE</t>
  </si>
  <si>
    <t>MONTPELLIER</t>
  </si>
  <si>
    <t>NANTES</t>
  </si>
  <si>
    <t>NICE</t>
  </si>
  <si>
    <t>RENNES</t>
  </si>
  <si>
    <t>STRASBOURG</t>
  </si>
  <si>
    <t>TOULOUSE</t>
  </si>
  <si>
    <t>CLUNY</t>
  </si>
  <si>
    <t>Personnel établissement Autre</t>
  </si>
  <si>
    <t>Date de départ</t>
  </si>
  <si>
    <t>Date de retour</t>
  </si>
  <si>
    <t>Heure de retour</t>
  </si>
  <si>
    <t>Demande de décalage des Dates/horaires de départ et/ou retour pour convenance personnelle</t>
  </si>
  <si>
    <t>Précisez :</t>
  </si>
  <si>
    <t>PREVISION DES DEPENSES A L'ETRANGER OU DROM-COM avancées par l'agent:</t>
  </si>
  <si>
    <t>DEMANDE DE RESERVATION PAR ENSAM</t>
  </si>
  <si>
    <t>Petit-dejeuner</t>
  </si>
  <si>
    <t>Nbr Déjeuner :</t>
  </si>
  <si>
    <t>Nbr Dîner :</t>
  </si>
  <si>
    <t>Nbr de repas :</t>
  </si>
  <si>
    <t>Forfait repas</t>
  </si>
  <si>
    <t>Nbr nuitée :</t>
  </si>
  <si>
    <t>Demande d'avance sur les frais avancés par l'agent (2 mois avant le départ et dans la limite de 75%)</t>
  </si>
  <si>
    <t>Commune du 77</t>
  </si>
  <si>
    <t>Commune du 91</t>
  </si>
  <si>
    <t>Commune du 92</t>
  </si>
  <si>
    <t>Commune du 93</t>
  </si>
  <si>
    <t>Commune du 94</t>
  </si>
  <si>
    <t>Commune du 95</t>
  </si>
  <si>
    <t>Plafond</t>
  </si>
  <si>
    <t xml:space="preserve">Cellule de report du cout plafonné : </t>
  </si>
  <si>
    <t>TOTAL DES PREVISIONS DES DEPENSES EN FRANCE ET A L'ETRANGER :</t>
  </si>
  <si>
    <t>TOAL DES DEVIS :</t>
  </si>
  <si>
    <t>https://support.microsoft.com/fr-fr/office/verrouiller-ou-d%C3%A9verrouiller-des-zones-sp%C3%A9cifiques-d-une-feuille-de-calcul-prot%C3%A9g%C3%A9e-75481b72-db8a-4267-8c43-042a5f2cd93a</t>
  </si>
  <si>
    <t>Verrouiller dévérouiller des cellules :</t>
  </si>
  <si>
    <t>Mais on peut profiter du fait que les formules dans Excel sont insensibles aux espaces et aux retours à la ligne entre différents arguments. En plaçant des retours à la ligne aux bons endroits, nous pouvons rendre la formule beaucoup plus lisible. Un retour à la ligne s'effectue en appuyant sur les touches Alt et Entrée.</t>
  </si>
  <si>
    <t>Utilisation du retour à la ligne dans la "Barre de formule"</t>
  </si>
  <si>
    <t>COUT GLOBAL ESTIME  :</t>
  </si>
  <si>
    <t xml:space="preserve">ESTIMATION DES FRAIS AVANCES : </t>
  </si>
  <si>
    <t>ESTIMATION DES DEVIS :</t>
  </si>
  <si>
    <t>LYON</t>
  </si>
  <si>
    <r>
      <t xml:space="preserve">Résidence familiale </t>
    </r>
    <r>
      <rPr>
        <b/>
        <sz val="14"/>
        <color rgb="FFFF0000"/>
        <rFont val="Calibri"/>
        <family val="2"/>
        <scheme val="minor"/>
      </rPr>
      <t xml:space="preserve">* </t>
    </r>
    <r>
      <rPr>
        <b/>
        <sz val="14"/>
        <rFont val="Calibri"/>
        <family val="2"/>
        <scheme val="minor"/>
      </rPr>
      <t>:</t>
    </r>
  </si>
  <si>
    <t>N° de la convention :</t>
  </si>
  <si>
    <r>
      <t xml:space="preserve">PREVISION DES DEPENSES EN FRANCE METROPOLITAINE avancées par l'agent </t>
    </r>
    <r>
      <rPr>
        <b/>
        <sz val="11"/>
        <color theme="0"/>
        <rFont val="Calibri"/>
        <family val="2"/>
        <scheme val="minor"/>
      </rPr>
      <t>:</t>
    </r>
  </si>
  <si>
    <t>Hôtel € :</t>
  </si>
  <si>
    <t xml:space="preserve">Inscription conférence € : </t>
  </si>
  <si>
    <t>Péages € :</t>
  </si>
  <si>
    <t>Taxi € :</t>
  </si>
  <si>
    <t>Métro/Bus € :</t>
  </si>
  <si>
    <t>Titre de transport € :</t>
  </si>
  <si>
    <t>Autres € :</t>
  </si>
  <si>
    <t>Parking € :</t>
  </si>
  <si>
    <t>Type de véhicule :</t>
  </si>
  <si>
    <t>Type de véhicule</t>
  </si>
  <si>
    <t>Automobile</t>
  </si>
  <si>
    <r>
      <t>Moto&gt;125cm</t>
    </r>
    <r>
      <rPr>
        <vertAlign val="superscript"/>
        <sz val="11"/>
        <color theme="1"/>
        <rFont val="Calibri"/>
        <family val="2"/>
        <scheme val="minor"/>
      </rPr>
      <t>3</t>
    </r>
  </si>
  <si>
    <t>Autres VH à moteur</t>
  </si>
  <si>
    <t xml:space="preserve">Pays ou territoire : </t>
  </si>
  <si>
    <t>Hotel souhaité (facultatif) :</t>
  </si>
  <si>
    <t>ETRANGER</t>
  </si>
  <si>
    <t>AUTRE VILLE</t>
  </si>
  <si>
    <t>Montant Chancellerie en euros</t>
  </si>
  <si>
    <t>Plafond de la nuitée</t>
  </si>
  <si>
    <t>Forfait déjeuner ou diner</t>
  </si>
  <si>
    <t>Montant Chancellerie en devise au 01/09/2022</t>
  </si>
  <si>
    <t>FRANCE</t>
  </si>
  <si>
    <t>GUADELOUPE</t>
  </si>
  <si>
    <t>GUYANE</t>
  </si>
  <si>
    <t>MARTINIQUE</t>
  </si>
  <si>
    <t>NOUVELLE-CALEDONNIE</t>
  </si>
  <si>
    <t>POLYNESIE FRANCAISE</t>
  </si>
  <si>
    <t>REUNION</t>
  </si>
  <si>
    <t>ST BARTHELEMY</t>
  </si>
  <si>
    <t>ST MARTIN</t>
  </si>
  <si>
    <t>ST PIERRE ET MIQUELON</t>
  </si>
  <si>
    <t>WALLIS ET FUTUNA</t>
  </si>
  <si>
    <t>ALLEMAGNE</t>
  </si>
  <si>
    <t>REPUBLIQUE DU SOUDAN DU SUD</t>
  </si>
  <si>
    <t>SIERREUR(SI(Hotel!D25*J55=0;"";Hotel!D25*J55);"")</t>
  </si>
  <si>
    <t>Montants estimés</t>
  </si>
  <si>
    <t>Choisir Oui ou Non</t>
  </si>
  <si>
    <t>(*) L'approbation de ce document par l'ordonnateur ou son délégué vaut accord des devis (établis par le service Missions) jusqu'à 10% dans la limite de 200,00 € des montants accordés.</t>
  </si>
  <si>
    <t>CVE</t>
  </si>
  <si>
    <t>Taux de Chancellerie au 31/12/2022</t>
  </si>
  <si>
    <t>Autres frais €:</t>
  </si>
  <si>
    <r>
      <t>Gare de départ</t>
    </r>
    <r>
      <rPr>
        <b/>
        <sz val="18"/>
        <color rgb="FFFF0000"/>
        <rFont val="Calibri"/>
        <family val="2"/>
        <scheme val="minor"/>
      </rPr>
      <t xml:space="preserve"> *</t>
    </r>
  </si>
  <si>
    <r>
      <t xml:space="preserve">Gare d'arrivée  </t>
    </r>
    <r>
      <rPr>
        <b/>
        <sz val="18"/>
        <color rgb="FFFF0000"/>
        <rFont val="Calibri"/>
        <family val="2"/>
        <scheme val="minor"/>
      </rPr>
      <t>*</t>
    </r>
  </si>
  <si>
    <r>
      <t xml:space="preserve">Date </t>
    </r>
    <r>
      <rPr>
        <b/>
        <sz val="18"/>
        <color rgb="FFFF0000"/>
        <rFont val="Calibri"/>
        <family val="2"/>
        <scheme val="minor"/>
      </rPr>
      <t xml:space="preserve"> *</t>
    </r>
  </si>
  <si>
    <r>
      <t xml:space="preserve">Heure de départ  </t>
    </r>
    <r>
      <rPr>
        <b/>
        <sz val="18"/>
        <color rgb="FFFF0000"/>
        <rFont val="Calibri"/>
        <family val="2"/>
        <scheme val="minor"/>
      </rPr>
      <t>*</t>
    </r>
  </si>
  <si>
    <r>
      <t xml:space="preserve">Classe </t>
    </r>
    <r>
      <rPr>
        <b/>
        <sz val="18"/>
        <color rgb="FFFF0000"/>
        <rFont val="Calibri"/>
        <family val="2"/>
        <scheme val="minor"/>
      </rPr>
      <t xml:space="preserve"> *</t>
    </r>
  </si>
  <si>
    <r>
      <t xml:space="preserve">Montants estimés </t>
    </r>
    <r>
      <rPr>
        <b/>
        <sz val="18"/>
        <color rgb="FFFF0000"/>
        <rFont val="Calibri"/>
        <family val="2"/>
        <scheme val="minor"/>
      </rPr>
      <t xml:space="preserve"> *</t>
    </r>
  </si>
  <si>
    <r>
      <t>Aéroport de départ</t>
    </r>
    <r>
      <rPr>
        <b/>
        <sz val="18"/>
        <color rgb="FFFF0000"/>
        <rFont val="Calibri"/>
        <family val="2"/>
        <scheme val="minor"/>
      </rPr>
      <t xml:space="preserve">  *</t>
    </r>
  </si>
  <si>
    <r>
      <t xml:space="preserve">Aéroport d’arrivée </t>
    </r>
    <r>
      <rPr>
        <b/>
        <sz val="18"/>
        <color rgb="FFFF0000"/>
        <rFont val="Calibri"/>
        <family val="2"/>
        <scheme val="minor"/>
      </rPr>
      <t xml:space="preserve"> *</t>
    </r>
  </si>
  <si>
    <r>
      <t xml:space="preserve">Heure de départ </t>
    </r>
    <r>
      <rPr>
        <b/>
        <sz val="18"/>
        <color rgb="FFFF0000"/>
        <rFont val="Calibri"/>
        <family val="2"/>
        <scheme val="minor"/>
      </rPr>
      <t xml:space="preserve"> *</t>
    </r>
  </si>
  <si>
    <r>
      <t xml:space="preserve">Campus ou Direction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: </t>
    </r>
  </si>
  <si>
    <r>
      <t xml:space="preserve">Laboratoire/Service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: </t>
    </r>
  </si>
  <si>
    <r>
      <t xml:space="preserve">Imputation budgétaire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:</t>
    </r>
  </si>
  <si>
    <r>
      <t xml:space="preserve">NOM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: </t>
    </r>
  </si>
  <si>
    <r>
      <t xml:space="preserve">Date de naissance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: </t>
    </r>
  </si>
  <si>
    <r>
      <t xml:space="preserve">Résidence administrative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:</t>
    </r>
  </si>
  <si>
    <r>
      <t xml:space="preserve">Adresse de la mission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:</t>
    </r>
  </si>
  <si>
    <r>
      <t xml:space="preserve">Motif de la mission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:</t>
    </r>
  </si>
  <si>
    <r>
      <t xml:space="preserve">Prénom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:</t>
    </r>
  </si>
  <si>
    <r>
      <t xml:space="preserve">Catégorie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:</t>
    </r>
  </si>
  <si>
    <r>
      <t xml:space="preserve">Courriel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:</t>
    </r>
  </si>
  <si>
    <r>
      <t>Pays ou territoire</t>
    </r>
    <r>
      <rPr>
        <b/>
        <sz val="18"/>
        <rFont val="Calibri"/>
        <family val="2"/>
        <scheme val="minor"/>
      </rPr>
      <t xml:space="preserve"> </t>
    </r>
    <r>
      <rPr>
        <b/>
        <sz val="18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 xml:space="preserve"> :</t>
    </r>
  </si>
  <si>
    <t xml:space="preserve">IMPUTATION DE LA MISSION </t>
  </si>
  <si>
    <r>
      <rPr>
        <b/>
        <sz val="18"/>
        <color rgb="FFFF0000"/>
        <rFont val="Calibri"/>
        <family val="2"/>
        <scheme val="minor"/>
      </rPr>
      <t>*</t>
    </r>
    <r>
      <rPr>
        <sz val="16"/>
        <color theme="1"/>
        <rFont val="Calibri"/>
        <family val="2"/>
        <scheme val="minor"/>
      </rPr>
      <t>= Champ obligatoire</t>
    </r>
  </si>
  <si>
    <t>Cellule de report du taux moto kilométrique / Puissance</t>
  </si>
  <si>
    <t xml:space="preserve">Kilomètres à parcourir :  </t>
  </si>
  <si>
    <r>
      <t xml:space="preserve">1 </t>
    </r>
    <r>
      <rPr>
        <vertAlign val="superscript"/>
        <sz val="11"/>
        <color theme="1"/>
        <rFont val="Calibri"/>
        <family val="2"/>
        <scheme val="minor"/>
      </rPr>
      <t xml:space="preserve">ère </t>
    </r>
    <r>
      <rPr>
        <sz val="11"/>
        <color theme="1"/>
        <rFont val="Calibri"/>
        <family val="2"/>
        <scheme val="minor"/>
      </rPr>
      <t>Pro</t>
    </r>
  </si>
  <si>
    <r>
      <t xml:space="preserve">Date d'arrivée </t>
    </r>
    <r>
      <rPr>
        <b/>
        <sz val="16"/>
        <color rgb="FFFF0000"/>
        <rFont val="Calibri"/>
        <family val="2"/>
        <scheme val="minor"/>
      </rPr>
      <t>*</t>
    </r>
  </si>
  <si>
    <r>
      <t xml:space="preserve">Nombre de nuitée </t>
    </r>
    <r>
      <rPr>
        <b/>
        <sz val="16"/>
        <color rgb="FFFF0000"/>
        <rFont val="Calibri"/>
        <family val="2"/>
        <scheme val="minor"/>
      </rPr>
      <t>*</t>
    </r>
  </si>
  <si>
    <r>
      <t xml:space="preserve">Localisation souhaitée (dans la liste) </t>
    </r>
    <r>
      <rPr>
        <b/>
        <sz val="14"/>
        <color rgb="FFFF0000"/>
        <rFont val="Calibri"/>
        <family val="2"/>
        <scheme val="minor"/>
      </rPr>
      <t>*</t>
    </r>
  </si>
  <si>
    <r>
      <t xml:space="preserve">Lieu de départ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</si>
  <si>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Lieu de retour </t>
    </r>
    <r>
      <rPr>
        <b/>
        <sz val="14"/>
        <color rgb="FFFF0000"/>
        <rFont val="Calibri"/>
        <family val="2"/>
        <scheme val="minor"/>
      </rPr>
      <t>*</t>
    </r>
  </si>
  <si>
    <r>
      <t>Dates</t>
    </r>
    <r>
      <rPr>
        <b/>
        <sz val="14"/>
        <color rgb="FFFF0000"/>
        <rFont val="Calibri"/>
        <family val="2"/>
        <scheme val="minor"/>
      </rPr>
      <t xml:space="preserve"> *</t>
    </r>
  </si>
  <si>
    <r>
      <t xml:space="preserve">Heure </t>
    </r>
    <r>
      <rPr>
        <b/>
        <sz val="14"/>
        <color rgb="FFFF0000"/>
        <rFont val="Calibri"/>
        <family val="2"/>
        <scheme val="minor"/>
      </rPr>
      <t>*</t>
    </r>
  </si>
  <si>
    <t xml:space="preserve">Montants estimés </t>
  </si>
  <si>
    <t xml:space="preserve">Responsable budgétaire (Tableaux des habilitations disponibles sur Etre et TEAMS)
Nom et signature : </t>
  </si>
  <si>
    <r>
      <rPr>
        <sz val="12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Pour le Directeur Général ou par délégation :
Nom et signature : </t>
    </r>
  </si>
  <si>
    <t>Ordre De Mission  
Demande de réservation</t>
  </si>
  <si>
    <r>
      <t xml:space="preserve">Cartes ou fidélité SNCF </t>
    </r>
    <r>
      <rPr>
        <b/>
        <sz val="18"/>
        <color rgb="FFFF0000"/>
        <rFont val="Calibri"/>
        <family val="2"/>
        <scheme val="minor"/>
      </rPr>
      <t xml:space="preserve"> </t>
    </r>
  </si>
  <si>
    <t>L'intéressé-e</t>
  </si>
  <si>
    <t xml:space="preserve">Supérieur-e hiérarchique N+1 pour les personnels ENSAM
Nom et signature : </t>
  </si>
  <si>
    <t>Montants plafonnés €</t>
  </si>
  <si>
    <r>
      <t xml:space="preserve">Compagnie </t>
    </r>
    <r>
      <rPr>
        <b/>
        <sz val="18"/>
        <color rgb="FFFF0000"/>
        <rFont val="Calibri"/>
        <family val="2"/>
        <scheme val="minor"/>
      </rPr>
      <t xml:space="preserve"> </t>
    </r>
  </si>
  <si>
    <t xml:space="preserve">Avis du Fonctionnaire Sécurité Défense pour tout déplacement vers un pays hors Europe ou un laboratoire en Z.R.R.   
Eric BERTRAND 
Signature : </t>
  </si>
  <si>
    <t>Trajet ALLER                                            (Ville de départ &gt; Ville d'arrivée)</t>
  </si>
  <si>
    <t>Trajet RETOUR                                                 (Ville de départ &gt; Ville d'arrivée)</t>
  </si>
  <si>
    <t>Imputations seulement sur convention</t>
  </si>
  <si>
    <t>IMPUTATIONS BUDGETAIRES 2023/ Online &amp; Offline</t>
  </si>
  <si>
    <t>ACRE-FOR</t>
  </si>
  <si>
    <t>AMRME-FOR</t>
  </si>
  <si>
    <t>BEMIN-FOR</t>
  </si>
  <si>
    <t>BOMEC-FOR</t>
  </si>
  <si>
    <t>CMQME-FOR</t>
  </si>
  <si>
    <t>CMQME- Campus des Méters et des Qualifications- FOR</t>
  </si>
  <si>
    <t>DEPF-FOR</t>
  </si>
  <si>
    <t>DIREC-RECIT</t>
  </si>
  <si>
    <t>DISSO-AFAM</t>
  </si>
  <si>
    <t>DUMAS-RECIT</t>
  </si>
  <si>
    <t>ELF-FPSUP</t>
  </si>
  <si>
    <t>ENSME-RECIT</t>
  </si>
  <si>
    <t>I2MR-RECIT</t>
  </si>
  <si>
    <t>IBH-RECIT</t>
  </si>
  <si>
    <t>IBH- Paris - RECIT</t>
  </si>
  <si>
    <t>IBH-FOR</t>
  </si>
  <si>
    <t>IBH- Paris - FOR</t>
  </si>
  <si>
    <t>IGEAI-FOR</t>
  </si>
  <si>
    <t>IGEPA-FOR</t>
  </si>
  <si>
    <t>IMCBO-RECIT</t>
  </si>
  <si>
    <t>IMEBO-FOR</t>
  </si>
  <si>
    <t>JENII- ANR PIA JENII- FOR</t>
  </si>
  <si>
    <t>L2EP-RECIT</t>
  </si>
  <si>
    <t>LABOM-RECIT</t>
  </si>
  <si>
    <r>
      <t>LABOM- LABOMAP Cluny- RECIT</t>
    </r>
    <r>
      <rPr>
        <b/>
        <sz val="11"/>
        <color theme="8"/>
        <rFont val="Arial"/>
        <family val="2"/>
      </rPr>
      <t xml:space="preserve"> </t>
    </r>
  </si>
  <si>
    <t>LAMPA-RECIT</t>
  </si>
  <si>
    <t>LAMPA- LAMPA Angers- RECIT</t>
  </si>
  <si>
    <t>LCFC-RECIT</t>
  </si>
  <si>
    <t>LCFC- LCFC Metz- RECIT</t>
  </si>
  <si>
    <t>LEM3-RECIT</t>
  </si>
  <si>
    <r>
      <t>LEM3- LEM3 Metz- RECIT</t>
    </r>
    <r>
      <rPr>
        <b/>
        <sz val="11"/>
        <color theme="8"/>
        <rFont val="Arial"/>
        <family val="2"/>
      </rPr>
      <t xml:space="preserve"> </t>
    </r>
  </si>
  <si>
    <t>LISAI-RECIT</t>
  </si>
  <si>
    <r>
      <t>LISAI- LISPEN Aix- RECIT</t>
    </r>
    <r>
      <rPr>
        <b/>
        <sz val="11"/>
        <color theme="8"/>
        <rFont val="Arial"/>
        <family val="2"/>
      </rPr>
      <t xml:space="preserve"> </t>
    </r>
  </si>
  <si>
    <t>LISCL-RECIT</t>
  </si>
  <si>
    <t>LISCL- LISPEN Cluny- RECIT</t>
  </si>
  <si>
    <t>LISLI-RECIT</t>
  </si>
  <si>
    <r>
      <t>LISLI- LISPEN Lille- RECIT</t>
    </r>
    <r>
      <rPr>
        <b/>
        <sz val="11"/>
        <color theme="8"/>
        <rFont val="Arial"/>
        <family val="2"/>
      </rPr>
      <t xml:space="preserve"> </t>
    </r>
  </si>
  <si>
    <t>LMFL-RECIT</t>
  </si>
  <si>
    <r>
      <t>LMFL- LML Lille- RECIT</t>
    </r>
    <r>
      <rPr>
        <b/>
        <sz val="11"/>
        <color theme="8"/>
        <rFont val="Arial"/>
        <family val="2"/>
      </rPr>
      <t xml:space="preserve"> </t>
    </r>
  </si>
  <si>
    <t>LVSHO-FOR</t>
  </si>
  <si>
    <t>MATFF-FOR</t>
  </si>
  <si>
    <t>MPIBO-RECIT</t>
  </si>
  <si>
    <t>MSMAI-RECIT</t>
  </si>
  <si>
    <t>MSMCH-RECIT</t>
  </si>
  <si>
    <r>
      <t>MSMCH- MSMP Châlons- RECIT</t>
    </r>
    <r>
      <rPr>
        <b/>
        <sz val="11"/>
        <color theme="8"/>
        <rFont val="Arial"/>
        <family val="2"/>
      </rPr>
      <t xml:space="preserve"> </t>
    </r>
  </si>
  <si>
    <t>MSMLI-RECIT</t>
  </si>
  <si>
    <r>
      <t>MSMLI- MSMP Lille- RECIT</t>
    </r>
    <r>
      <rPr>
        <b/>
        <sz val="11"/>
        <color theme="8"/>
        <rFont val="Arial"/>
        <family val="2"/>
      </rPr>
      <t xml:space="preserve"> </t>
    </r>
  </si>
  <si>
    <t>PERSE-FOR</t>
  </si>
  <si>
    <r>
      <t>PERSE- FOR</t>
    </r>
    <r>
      <rPr>
        <b/>
        <sz val="11"/>
        <color theme="8"/>
        <rFont val="Arial"/>
        <family val="2"/>
      </rPr>
      <t xml:space="preserve"> </t>
    </r>
  </si>
  <si>
    <t>PIMM-RECIT</t>
  </si>
  <si>
    <t>PIMM- PIMM Paris- RECIT</t>
  </si>
  <si>
    <t>PIMM-FOR</t>
  </si>
  <si>
    <t>PROJE-FOR</t>
  </si>
  <si>
    <t>RIAI-FOR</t>
  </si>
  <si>
    <t>RIME-FOR</t>
  </si>
  <si>
    <t>RIME- Relations Internationales Metz -FOR</t>
  </si>
  <si>
    <t>SAACL-FOR</t>
  </si>
  <si>
    <r>
      <t>SAACL- SAAER Cluny -FOR</t>
    </r>
    <r>
      <rPr>
        <b/>
        <sz val="11"/>
        <color theme="8"/>
        <rFont val="Arial"/>
        <family val="2"/>
      </rPr>
      <t xml:space="preserve"> </t>
    </r>
  </si>
  <si>
    <t>USINA-FOR</t>
  </si>
  <si>
    <t>VA-FPSUP</t>
  </si>
  <si>
    <t>I2M-RECIT</t>
  </si>
  <si>
    <t>Ussinage CLUNY</t>
  </si>
  <si>
    <t>RIAI- Relations Internationales Aix -FOR</t>
  </si>
  <si>
    <t>PIMM Fonctionnement</t>
  </si>
  <si>
    <t>PIMM Paris</t>
  </si>
  <si>
    <t>DGAG - Direction Générale Adjointe au Groupe</t>
  </si>
  <si>
    <t>DG - Direction Générale</t>
  </si>
  <si>
    <t>DGA - Direction Générale Adjointe</t>
  </si>
  <si>
    <t>DGARI -  Direction Générale Adjointe Recherche et Innovation</t>
  </si>
  <si>
    <t>DGARP -  Direction Générale Adjointe Ressources et Pilotage</t>
  </si>
  <si>
    <t>DGAF - Direction Générale Adjointe des Formations</t>
  </si>
  <si>
    <t>Projets DGA</t>
  </si>
  <si>
    <t>Taux de Chancellerie au 04/01/2023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</si>
</sst>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0\ &quot;€&quot;"/>
    <numFmt numFmtId="166" formatCode="0#&quot; &quot;##&quot; &quot;##&quot; &quot;##&quot; &quot;##"/>
    <numFmt numFmtId="167" formatCode="#,##0.00\ _€"/>
    <numFmt numFmtId="168" formatCode="h:mm;@"/>
    <numFmt numFmtId="169" formatCode="0.00000000"/>
    <numFmt numFmtId="170" formatCode="0.000000"/>
  </numFmts>
  <fonts count="4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8E2462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7030A0"/>
      <name val="Arial"/>
      <family val="2"/>
    </font>
    <font>
      <b/>
      <sz val="11"/>
      <color theme="1"/>
      <name val="Arial"/>
      <family val="2"/>
    </font>
    <font>
      <b/>
      <sz val="11"/>
      <color theme="8"/>
      <name val="Arial"/>
      <family val="2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80276C"/>
      <name val="Calibri"/>
      <family val="2"/>
      <scheme val="minor"/>
    </font>
    <font>
      <b/>
      <u/>
      <sz val="14"/>
      <color rgb="FF80276C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Arial Unicode MS"/>
    </font>
    <font>
      <b/>
      <sz val="12"/>
      <color rgb="FFFF0000"/>
      <name val="Calibri"/>
      <family val="2"/>
      <scheme val="minor"/>
    </font>
    <font>
      <sz val="8"/>
      <color rgb="FF000000"/>
      <name val="Segoe UI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276C"/>
        <bgColor indexed="64"/>
      </patternFill>
    </fill>
    <fill>
      <patternFill patternType="solid">
        <fgColor rgb="FFFFA30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80276C"/>
      </left>
      <right/>
      <top style="medium">
        <color rgb="FF80276C"/>
      </top>
      <bottom/>
      <diagonal/>
    </border>
    <border>
      <left/>
      <right/>
      <top style="medium">
        <color rgb="FF80276C"/>
      </top>
      <bottom/>
      <diagonal/>
    </border>
    <border>
      <left/>
      <right style="medium">
        <color rgb="FF80276C"/>
      </right>
      <top style="medium">
        <color rgb="FF80276C"/>
      </top>
      <bottom/>
      <diagonal/>
    </border>
    <border>
      <left style="medium">
        <color rgb="FF80276C"/>
      </left>
      <right/>
      <top/>
      <bottom/>
      <diagonal/>
    </border>
    <border>
      <left/>
      <right style="medium">
        <color rgb="FF80276C"/>
      </right>
      <top/>
      <bottom/>
      <diagonal/>
    </border>
    <border>
      <left style="medium">
        <color rgb="FF80276C"/>
      </left>
      <right/>
      <top/>
      <bottom style="medium">
        <color rgb="FF80276C"/>
      </bottom>
      <diagonal/>
    </border>
    <border>
      <left/>
      <right/>
      <top/>
      <bottom style="medium">
        <color rgb="FF80276C"/>
      </bottom>
      <diagonal/>
    </border>
    <border>
      <left/>
      <right style="medium">
        <color rgb="FF80276C"/>
      </right>
      <top/>
      <bottom style="medium">
        <color rgb="FF80276C"/>
      </bottom>
      <diagonal/>
    </border>
    <border>
      <left/>
      <right/>
      <top style="medium">
        <color rgb="FF80276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80276C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auto="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auto="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theme="0"/>
      </left>
      <right/>
      <top style="thin">
        <color indexed="64"/>
      </top>
      <bottom style="thin">
        <color indexed="64"/>
      </bottom>
      <diagonal style="thin">
        <color theme="0"/>
      </diagonal>
    </border>
    <border diagonalUp="1">
      <left/>
      <right style="thin">
        <color theme="0"/>
      </right>
      <top style="thin">
        <color indexed="64"/>
      </top>
      <bottom style="thin">
        <color indexed="64"/>
      </bottom>
      <diagonal style="thin">
        <color theme="0"/>
      </diagonal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54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14" fillId="4" borderId="8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/>
    </xf>
    <xf numFmtId="0" fontId="1" fillId="0" borderId="8" xfId="0" applyFont="1" applyBorder="1"/>
    <xf numFmtId="0" fontId="14" fillId="0" borderId="8" xfId="0" applyFont="1" applyBorder="1" applyAlignment="1">
      <alignment horizontal="left"/>
    </xf>
    <xf numFmtId="0" fontId="14" fillId="5" borderId="8" xfId="0" applyFont="1" applyFill="1" applyBorder="1" applyAlignment="1">
      <alignment horizontal="left"/>
    </xf>
    <xf numFmtId="49" fontId="14" fillId="0" borderId="8" xfId="0" applyNumberFormat="1" applyFont="1" applyBorder="1" applyAlignment="1">
      <alignment horizontal="left"/>
    </xf>
    <xf numFmtId="49" fontId="1" fillId="0" borderId="8" xfId="0" applyNumberFormat="1" applyFont="1" applyBorder="1"/>
    <xf numFmtId="0" fontId="14" fillId="0" borderId="0" xfId="0" applyFont="1" applyAlignment="1">
      <alignment horizontal="left"/>
    </xf>
    <xf numFmtId="14" fontId="8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right" vertical="center"/>
    </xf>
    <xf numFmtId="0" fontId="22" fillId="0" borderId="0" xfId="0" applyFont="1"/>
    <xf numFmtId="0" fontId="22" fillId="0" borderId="0" xfId="0" applyFont="1" applyAlignment="1">
      <alignment horizontal="left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7" fontId="5" fillId="0" borderId="8" xfId="0" applyNumberFormat="1" applyFont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16" fillId="2" borderId="0" xfId="0" applyFont="1" applyFill="1" applyAlignment="1">
      <alignment horizontal="center"/>
    </xf>
    <xf numFmtId="0" fontId="12" fillId="2" borderId="0" xfId="0" applyFont="1" applyFill="1"/>
    <xf numFmtId="0" fontId="17" fillId="2" borderId="6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49" fontId="19" fillId="2" borderId="5" xfId="0" applyNumberFormat="1" applyFont="1" applyFill="1" applyBorder="1" applyAlignment="1">
      <alignment horizontal="left" vertical="center"/>
    </xf>
    <xf numFmtId="0" fontId="21" fillId="6" borderId="21" xfId="0" applyFont="1" applyFill="1" applyBorder="1" applyAlignment="1">
      <alignment vertical="center"/>
    </xf>
    <xf numFmtId="0" fontId="12" fillId="0" borderId="23" xfId="0" applyFont="1" applyBorder="1"/>
    <xf numFmtId="0" fontId="21" fillId="6" borderId="24" xfId="0" applyFont="1" applyFill="1" applyBorder="1" applyAlignment="1">
      <alignment vertical="center"/>
    </xf>
    <xf numFmtId="0" fontId="0" fillId="0" borderId="25" xfId="0" applyBorder="1"/>
    <xf numFmtId="0" fontId="21" fillId="6" borderId="26" xfId="0" applyFont="1" applyFill="1" applyBorder="1" applyAlignment="1">
      <alignment vertical="center"/>
    </xf>
    <xf numFmtId="0" fontId="21" fillId="6" borderId="27" xfId="0" applyFont="1" applyFill="1" applyBorder="1"/>
    <xf numFmtId="0" fontId="21" fillId="6" borderId="10" xfId="0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right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0" xfId="0" applyFont="1" applyFill="1" applyAlignment="1">
      <alignment vertical="center"/>
    </xf>
    <xf numFmtId="0" fontId="21" fillId="6" borderId="27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8" fontId="12" fillId="0" borderId="10" xfId="0" applyNumberFormat="1" applyFont="1" applyBorder="1" applyAlignment="1">
      <alignment horizontal="center" vertical="center"/>
    </xf>
    <xf numFmtId="168" fontId="12" fillId="2" borderId="9" xfId="0" applyNumberFormat="1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left" vertical="center"/>
    </xf>
    <xf numFmtId="168" fontId="8" fillId="0" borderId="8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 shrinkToFit="1"/>
    </xf>
    <xf numFmtId="14" fontId="8" fillId="0" borderId="8" xfId="0" applyNumberFormat="1" applyFont="1" applyBorder="1" applyAlignment="1">
      <alignment vertical="center"/>
    </xf>
    <xf numFmtId="168" fontId="8" fillId="0" borderId="8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8" fillId="0" borderId="30" xfId="0" applyNumberFormat="1" applyFont="1" applyBorder="1" applyAlignment="1">
      <alignment horizontal="center" vertical="center" wrapText="1"/>
    </xf>
    <xf numFmtId="168" fontId="8" fillId="0" borderId="30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left" vertical="center"/>
    </xf>
    <xf numFmtId="168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 wrapText="1" shrinkToFit="1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68" fontId="8" fillId="0" borderId="5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65" fontId="8" fillId="0" borderId="5" xfId="0" applyNumberFormat="1" applyFont="1" applyBorder="1" applyAlignment="1">
      <alignment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14" fontId="8" fillId="0" borderId="5" xfId="0" applyNumberFormat="1" applyFont="1" applyBorder="1" applyAlignment="1">
      <alignment horizontal="left" vertical="center"/>
    </xf>
    <xf numFmtId="168" fontId="8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165" fontId="12" fillId="0" borderId="18" xfId="0" applyNumberFormat="1" applyFont="1" applyBorder="1" applyAlignment="1">
      <alignment horizontal="right" vertical="center"/>
    </xf>
    <xf numFmtId="165" fontId="8" fillId="0" borderId="36" xfId="0" applyNumberFormat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0" fontId="1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14" xfId="0" applyFont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5" fontId="8" fillId="0" borderId="17" xfId="0" applyNumberFormat="1" applyFont="1" applyBorder="1" applyAlignment="1">
      <alignment horizontal="right" vertical="center"/>
    </xf>
    <xf numFmtId="0" fontId="10" fillId="7" borderId="31" xfId="0" applyFont="1" applyFill="1" applyBorder="1" applyAlignment="1">
      <alignment horizontal="right" vertical="center"/>
    </xf>
    <xf numFmtId="0" fontId="10" fillId="7" borderId="15" xfId="0" applyFont="1" applyFill="1" applyBorder="1" applyAlignment="1">
      <alignment horizontal="right" vertical="center"/>
    </xf>
    <xf numFmtId="0" fontId="10" fillId="7" borderId="38" xfId="0" applyFont="1" applyFill="1" applyBorder="1" applyAlignment="1">
      <alignment horizontal="right" vertical="center"/>
    </xf>
    <xf numFmtId="167" fontId="0" fillId="0" borderId="0" xfId="0" applyNumberFormat="1"/>
    <xf numFmtId="165" fontId="5" fillId="0" borderId="42" xfId="0" applyNumberFormat="1" applyFont="1" applyBorder="1" applyAlignment="1">
      <alignment horizontal="center" vertical="center" wrapText="1"/>
    </xf>
    <xf numFmtId="165" fontId="8" fillId="0" borderId="42" xfId="0" applyNumberFormat="1" applyFont="1" applyBorder="1" applyAlignment="1">
      <alignment horizontal="center" vertical="center" wrapText="1"/>
    </xf>
    <xf numFmtId="165" fontId="8" fillId="0" borderId="42" xfId="0" applyNumberFormat="1" applyFont="1" applyBorder="1" applyAlignment="1">
      <alignment vertical="center" wrapText="1"/>
    </xf>
    <xf numFmtId="165" fontId="8" fillId="0" borderId="42" xfId="0" applyNumberFormat="1" applyFont="1" applyBorder="1" applyAlignment="1">
      <alignment vertical="center"/>
    </xf>
    <xf numFmtId="165" fontId="8" fillId="0" borderId="42" xfId="0" applyNumberFormat="1" applyFont="1" applyBorder="1" applyAlignment="1">
      <alignment horizontal="center" vertical="center"/>
    </xf>
    <xf numFmtId="0" fontId="3" fillId="0" borderId="42" xfId="0" applyFont="1" applyBorder="1"/>
    <xf numFmtId="0" fontId="8" fillId="0" borderId="43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left" vertical="center"/>
    </xf>
    <xf numFmtId="0" fontId="21" fillId="6" borderId="24" xfId="0" applyFont="1" applyFill="1" applyBorder="1" applyAlignment="1">
      <alignment horizontal="left" vertical="center"/>
    </xf>
    <xf numFmtId="0" fontId="21" fillId="6" borderId="26" xfId="0" applyFont="1" applyFill="1" applyBorder="1" applyAlignment="1">
      <alignment horizontal="left" vertical="center"/>
    </xf>
    <xf numFmtId="165" fontId="8" fillId="0" borderId="0" xfId="0" applyNumberFormat="1" applyFont="1" applyAlignment="1">
      <alignment vertical="center"/>
    </xf>
    <xf numFmtId="165" fontId="8" fillId="0" borderId="18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26" fillId="0" borderId="14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0" fillId="0" borderId="8" xfId="0" applyBorder="1" applyAlignment="1">
      <alignment vertical="center"/>
    </xf>
    <xf numFmtId="4" fontId="8" fillId="0" borderId="19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8" fillId="0" borderId="0" xfId="0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center" vertical="center" wrapText="1"/>
    </xf>
    <xf numFmtId="168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vertical="center" wrapText="1"/>
    </xf>
    <xf numFmtId="167" fontId="8" fillId="0" borderId="0" xfId="0" applyNumberFormat="1" applyFont="1" applyAlignment="1">
      <alignment horizontal="center" vertical="center" wrapText="1"/>
    </xf>
    <xf numFmtId="0" fontId="1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168" fontId="12" fillId="2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8" fontId="12" fillId="0" borderId="0" xfId="0" applyNumberFormat="1" applyFont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1" fontId="0" fillId="0" borderId="0" xfId="0" applyNumberFormat="1"/>
    <xf numFmtId="0" fontId="8" fillId="0" borderId="0" xfId="0" applyFont="1" applyAlignment="1">
      <alignment vertical="center"/>
    </xf>
    <xf numFmtId="0" fontId="28" fillId="8" borderId="22" xfId="0" applyFont="1" applyFill="1" applyBorder="1" applyAlignment="1">
      <alignment horizontal="right" vertical="center"/>
    </xf>
    <xf numFmtId="0" fontId="28" fillId="8" borderId="0" xfId="0" applyFont="1" applyFill="1" applyAlignment="1">
      <alignment horizontal="right" vertical="center"/>
    </xf>
    <xf numFmtId="0" fontId="16" fillId="0" borderId="0" xfId="0" applyFont="1" applyAlignment="1" applyProtection="1">
      <alignment vertical="center"/>
      <protection locked="0"/>
    </xf>
    <xf numFmtId="0" fontId="35" fillId="2" borderId="0" xfId="0" applyFont="1" applyFill="1"/>
    <xf numFmtId="0" fontId="16" fillId="0" borderId="7" xfId="0" applyFont="1" applyBorder="1" applyAlignment="1" applyProtection="1">
      <alignment horizontal="center" vertical="center"/>
      <protection locked="0"/>
    </xf>
    <xf numFmtId="0" fontId="28" fillId="8" borderId="9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/>
    </xf>
    <xf numFmtId="0" fontId="30" fillId="8" borderId="8" xfId="0" applyFont="1" applyFill="1" applyBorder="1" applyAlignment="1">
      <alignment horizontal="center" vertical="center"/>
    </xf>
    <xf numFmtId="14" fontId="8" fillId="2" borderId="0" xfId="0" applyNumberFormat="1" applyFont="1" applyFill="1" applyAlignment="1" applyProtection="1">
      <alignment horizontal="center" vertical="center"/>
      <protection locked="0"/>
    </xf>
    <xf numFmtId="39" fontId="16" fillId="2" borderId="57" xfId="0" applyNumberFormat="1" applyFont="1" applyFill="1" applyBorder="1" applyAlignment="1">
      <alignment horizontal="center" vertical="center"/>
    </xf>
    <xf numFmtId="39" fontId="16" fillId="2" borderId="58" xfId="0" applyNumberFormat="1" applyFont="1" applyFill="1" applyBorder="1" applyAlignment="1">
      <alignment horizontal="center" vertical="center"/>
    </xf>
    <xf numFmtId="0" fontId="28" fillId="8" borderId="61" xfId="0" applyFont="1" applyFill="1" applyBorder="1" applyAlignment="1">
      <alignment horizontal="left" vertical="center"/>
    </xf>
    <xf numFmtId="1" fontId="28" fillId="0" borderId="61" xfId="0" applyNumberFormat="1" applyFont="1" applyBorder="1" applyAlignment="1" applyProtection="1">
      <alignment horizontal="center" vertical="center"/>
      <protection locked="0"/>
    </xf>
    <xf numFmtId="167" fontId="28" fillId="2" borderId="62" xfId="0" applyNumberFormat="1" applyFont="1" applyFill="1" applyBorder="1" applyAlignment="1" applyProtection="1">
      <alignment horizontal="center" vertical="center"/>
      <protection locked="0"/>
    </xf>
    <xf numFmtId="167" fontId="28" fillId="2" borderId="49" xfId="0" applyNumberFormat="1" applyFont="1" applyFill="1" applyBorder="1" applyAlignment="1" applyProtection="1">
      <alignment horizontal="center" vertical="center"/>
      <protection locked="0"/>
    </xf>
    <xf numFmtId="0" fontId="28" fillId="8" borderId="49" xfId="0" applyFont="1" applyFill="1" applyBorder="1" applyAlignment="1">
      <alignment horizontal="left" vertical="center"/>
    </xf>
    <xf numFmtId="167" fontId="28" fillId="2" borderId="50" xfId="0" applyNumberFormat="1" applyFont="1" applyFill="1" applyBorder="1" applyAlignment="1" applyProtection="1">
      <alignment horizontal="center" vertical="center"/>
      <protection locked="0"/>
    </xf>
    <xf numFmtId="0" fontId="28" fillId="8" borderId="42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1" fontId="28" fillId="8" borderId="49" xfId="0" applyNumberFormat="1" applyFont="1" applyFill="1" applyBorder="1" applyAlignment="1">
      <alignment horizontal="center" vertical="center"/>
    </xf>
    <xf numFmtId="0" fontId="28" fillId="8" borderId="49" xfId="0" applyFont="1" applyFill="1" applyBorder="1" applyAlignment="1">
      <alignment vertical="center"/>
    </xf>
    <xf numFmtId="0" fontId="28" fillId="8" borderId="55" xfId="0" applyFont="1" applyFill="1" applyBorder="1" applyAlignment="1">
      <alignment horizontal="left" vertical="center"/>
    </xf>
    <xf numFmtId="0" fontId="16" fillId="8" borderId="59" xfId="0" applyFont="1" applyFill="1" applyBorder="1" applyAlignment="1" applyProtection="1">
      <alignment horizontal="center" vertical="center"/>
      <protection locked="0"/>
    </xf>
    <xf numFmtId="167" fontId="16" fillId="2" borderId="57" xfId="0" applyNumberFormat="1" applyFont="1" applyFill="1" applyBorder="1" applyAlignment="1">
      <alignment horizontal="center" vertical="center"/>
    </xf>
    <xf numFmtId="167" fontId="16" fillId="2" borderId="59" xfId="0" applyNumberFormat="1" applyFont="1" applyFill="1" applyBorder="1" applyAlignment="1">
      <alignment horizontal="center" vertical="center"/>
    </xf>
    <xf numFmtId="0" fontId="16" fillId="0" borderId="63" xfId="0" applyFont="1" applyBorder="1" applyAlignment="1" applyProtection="1">
      <alignment horizontal="left" vertical="center"/>
      <protection locked="0"/>
    </xf>
    <xf numFmtId="0" fontId="16" fillId="0" borderId="58" xfId="0" applyFont="1" applyBorder="1" applyAlignment="1" applyProtection="1">
      <alignment horizontal="left" vertical="center"/>
      <protection locked="0"/>
    </xf>
    <xf numFmtId="0" fontId="16" fillId="0" borderId="59" xfId="0" applyFont="1" applyBorder="1" applyAlignment="1" applyProtection="1">
      <alignment horizontal="left" vertical="center"/>
      <protection locked="0"/>
    </xf>
    <xf numFmtId="49" fontId="5" fillId="0" borderId="63" xfId="0" applyNumberFormat="1" applyFont="1" applyBorder="1" applyAlignment="1" applyProtection="1">
      <alignment horizontal="left" vertical="center"/>
      <protection locked="0"/>
    </xf>
    <xf numFmtId="49" fontId="36" fillId="0" borderId="63" xfId="0" applyNumberFormat="1" applyFont="1" applyBorder="1" applyAlignment="1" applyProtection="1">
      <alignment horizontal="left" vertical="center"/>
      <protection locked="0"/>
    </xf>
    <xf numFmtId="49" fontId="5" fillId="0" borderId="58" xfId="0" applyNumberFormat="1" applyFont="1" applyBorder="1" applyAlignment="1" applyProtection="1">
      <alignment horizontal="left" vertical="center"/>
      <protection locked="0"/>
    </xf>
    <xf numFmtId="49" fontId="36" fillId="0" borderId="58" xfId="0" applyNumberFormat="1" applyFont="1" applyBorder="1" applyAlignment="1" applyProtection="1">
      <alignment horizontal="left" vertical="center"/>
      <protection locked="0"/>
    </xf>
    <xf numFmtId="49" fontId="5" fillId="0" borderId="59" xfId="0" applyNumberFormat="1" applyFont="1" applyBorder="1" applyAlignment="1" applyProtection="1">
      <alignment horizontal="left" vertical="center"/>
      <protection locked="0"/>
    </xf>
    <xf numFmtId="49" fontId="36" fillId="0" borderId="59" xfId="0" applyNumberFormat="1" applyFont="1" applyBorder="1" applyAlignment="1" applyProtection="1">
      <alignment horizontal="left" vertical="center"/>
      <protection locked="0"/>
    </xf>
    <xf numFmtId="49" fontId="16" fillId="0" borderId="63" xfId="0" applyNumberFormat="1" applyFont="1" applyBorder="1" applyAlignment="1" applyProtection="1">
      <alignment horizontal="center" vertical="center"/>
      <protection locked="0"/>
    </xf>
    <xf numFmtId="49" fontId="16" fillId="0" borderId="58" xfId="0" applyNumberFormat="1" applyFont="1" applyBorder="1" applyAlignment="1" applyProtection="1">
      <alignment horizontal="center" vertical="center"/>
      <protection locked="0"/>
    </xf>
    <xf numFmtId="49" fontId="16" fillId="0" borderId="59" xfId="0" applyNumberFormat="1" applyFont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right" vertical="center" wrapText="1"/>
    </xf>
    <xf numFmtId="169" fontId="5" fillId="0" borderId="0" xfId="0" applyNumberFormat="1" applyFont="1" applyAlignment="1">
      <alignment horizontal="center" vertical="center" wrapText="1"/>
    </xf>
    <xf numFmtId="49" fontId="0" fillId="0" borderId="0" xfId="0" applyNumberFormat="1"/>
    <xf numFmtId="167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horizontal="left" vertical="center" wrapText="1"/>
    </xf>
    <xf numFmtId="167" fontId="0" fillId="0" borderId="0" xfId="0" applyNumberFormat="1" applyAlignment="1">
      <alignment horizontal="right"/>
    </xf>
    <xf numFmtId="169" fontId="0" fillId="0" borderId="0" xfId="0" applyNumberFormat="1"/>
    <xf numFmtId="1" fontId="16" fillId="0" borderId="49" xfId="0" applyNumberFormat="1" applyFont="1" applyBorder="1" applyAlignment="1" applyProtection="1">
      <alignment horizontal="center"/>
      <protection locked="0"/>
    </xf>
    <xf numFmtId="1" fontId="16" fillId="0" borderId="9" xfId="0" applyNumberFormat="1" applyFont="1" applyBorder="1" applyAlignment="1" applyProtection="1">
      <alignment horizontal="center" vertical="center"/>
      <protection locked="0"/>
    </xf>
    <xf numFmtId="14" fontId="16" fillId="0" borderId="8" xfId="0" applyNumberFormat="1" applyFont="1" applyBorder="1" applyAlignment="1" applyProtection="1">
      <alignment horizontal="center" vertical="center"/>
      <protection locked="0"/>
    </xf>
    <xf numFmtId="14" fontId="16" fillId="0" borderId="63" xfId="0" applyNumberFormat="1" applyFont="1" applyBorder="1" applyAlignment="1" applyProtection="1">
      <alignment horizontal="center" vertical="center" wrapText="1"/>
      <protection locked="0"/>
    </xf>
    <xf numFmtId="14" fontId="16" fillId="0" borderId="59" xfId="0" applyNumberFormat="1" applyFont="1" applyBorder="1" applyAlignment="1" applyProtection="1">
      <alignment horizontal="center" vertical="center" wrapText="1"/>
      <protection locked="0"/>
    </xf>
    <xf numFmtId="0" fontId="8" fillId="8" borderId="3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 shrinkToFit="1"/>
      <protection locked="0"/>
    </xf>
    <xf numFmtId="167" fontId="33" fillId="0" borderId="8" xfId="0" applyNumberFormat="1" applyFont="1" applyBorder="1" applyAlignment="1">
      <alignment vertical="center"/>
    </xf>
    <xf numFmtId="167" fontId="32" fillId="0" borderId="8" xfId="0" applyNumberFormat="1" applyFont="1" applyBorder="1" applyAlignment="1">
      <alignment vertical="center"/>
    </xf>
    <xf numFmtId="167" fontId="16" fillId="0" borderId="49" xfId="0" applyNumberFormat="1" applyFont="1" applyBorder="1" applyAlignment="1" applyProtection="1">
      <alignment horizontal="center"/>
      <protection locked="0"/>
    </xf>
    <xf numFmtId="1" fontId="16" fillId="0" borderId="61" xfId="0" applyNumberFormat="1" applyFont="1" applyBorder="1" applyAlignment="1" applyProtection="1">
      <alignment horizontal="center" vertical="center"/>
      <protection locked="0"/>
    </xf>
    <xf numFmtId="167" fontId="16" fillId="8" borderId="49" xfId="0" applyNumberFormat="1" applyFont="1" applyFill="1" applyBorder="1" applyAlignment="1">
      <alignment horizontal="center" vertical="center"/>
    </xf>
    <xf numFmtId="14" fontId="16" fillId="0" borderId="63" xfId="0" applyNumberFormat="1" applyFont="1" applyBorder="1" applyAlignment="1" applyProtection="1">
      <alignment horizontal="center" vertical="center"/>
      <protection locked="0"/>
    </xf>
    <xf numFmtId="14" fontId="16" fillId="0" borderId="58" xfId="0" applyNumberFormat="1" applyFont="1" applyBorder="1" applyAlignment="1" applyProtection="1">
      <alignment horizontal="center" vertical="center"/>
      <protection locked="0"/>
    </xf>
    <xf numFmtId="14" fontId="16" fillId="0" borderId="59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 applyProtection="1">
      <alignment horizontal="center" vertical="center"/>
      <protection locked="0"/>
    </xf>
    <xf numFmtId="49" fontId="36" fillId="0" borderId="63" xfId="0" applyNumberFormat="1" applyFont="1" applyBorder="1" applyAlignment="1" applyProtection="1">
      <alignment horizontal="left" vertical="center" wrapText="1"/>
      <protection locked="0"/>
    </xf>
    <xf numFmtId="49" fontId="36" fillId="0" borderId="59" xfId="0" applyNumberFormat="1" applyFont="1" applyBorder="1" applyAlignment="1" applyProtection="1">
      <alignment horizontal="left" vertical="center" wrapText="1"/>
      <protection locked="0"/>
    </xf>
    <xf numFmtId="167" fontId="16" fillId="0" borderId="63" xfId="0" applyNumberFormat="1" applyFont="1" applyBorder="1" applyAlignment="1" applyProtection="1">
      <alignment horizontal="center" vertical="center" wrapText="1"/>
      <protection locked="0"/>
    </xf>
    <xf numFmtId="167" fontId="16" fillId="0" borderId="59" xfId="0" applyNumberFormat="1" applyFont="1" applyBorder="1" applyAlignment="1" applyProtection="1">
      <alignment horizontal="center" vertical="center" wrapText="1"/>
      <protection locked="0"/>
    </xf>
    <xf numFmtId="167" fontId="16" fillId="0" borderId="63" xfId="0" applyNumberFormat="1" applyFont="1" applyBorder="1" applyAlignment="1" applyProtection="1">
      <alignment horizontal="center" vertical="center"/>
      <protection locked="0"/>
    </xf>
    <xf numFmtId="167" fontId="16" fillId="0" borderId="58" xfId="0" applyNumberFormat="1" applyFont="1" applyBorder="1" applyAlignment="1" applyProtection="1">
      <alignment horizontal="center" vertical="center"/>
      <protection locked="0"/>
    </xf>
    <xf numFmtId="167" fontId="16" fillId="0" borderId="59" xfId="0" applyNumberFormat="1" applyFont="1" applyBorder="1" applyAlignment="1" applyProtection="1">
      <alignment horizontal="center" vertical="center"/>
      <protection locked="0"/>
    </xf>
    <xf numFmtId="0" fontId="21" fillId="6" borderId="30" xfId="0" applyFont="1" applyFill="1" applyBorder="1" applyAlignment="1">
      <alignment horizontal="center" vertical="center" wrapText="1"/>
    </xf>
    <xf numFmtId="167" fontId="16" fillId="0" borderId="8" xfId="0" applyNumberFormat="1" applyFont="1" applyBorder="1" applyAlignment="1">
      <alignment horizontal="center" vertical="center"/>
    </xf>
    <xf numFmtId="14" fontId="8" fillId="0" borderId="63" xfId="0" applyNumberFormat="1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center" vertical="center"/>
      <protection locked="0"/>
    </xf>
    <xf numFmtId="14" fontId="5" fillId="0" borderId="58" xfId="0" applyNumberFormat="1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14" fontId="5" fillId="0" borderId="59" xfId="0" applyNumberFormat="1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14" fontId="26" fillId="0" borderId="63" xfId="0" applyNumberFormat="1" applyFont="1" applyBorder="1" applyAlignment="1" applyProtection="1">
      <alignment horizontal="center" vertical="center" wrapText="1"/>
      <protection locked="0"/>
    </xf>
    <xf numFmtId="14" fontId="26" fillId="0" borderId="48" xfId="0" applyNumberFormat="1" applyFont="1" applyBorder="1" applyAlignment="1" applyProtection="1">
      <alignment horizontal="center" vertical="center"/>
      <protection locked="0"/>
    </xf>
    <xf numFmtId="14" fontId="8" fillId="2" borderId="59" xfId="0" applyNumberFormat="1" applyFont="1" applyFill="1" applyBorder="1" applyAlignment="1" applyProtection="1">
      <alignment horizontal="center" vertical="center"/>
      <protection locked="0"/>
    </xf>
    <xf numFmtId="14" fontId="8" fillId="0" borderId="56" xfId="0" applyNumberFormat="1" applyFont="1" applyBorder="1" applyAlignment="1" applyProtection="1">
      <alignment horizontal="center" vertical="center"/>
      <protection locked="0"/>
    </xf>
    <xf numFmtId="167" fontId="16" fillId="2" borderId="8" xfId="0" applyNumberFormat="1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vertical="center"/>
      <protection locked="0"/>
    </xf>
    <xf numFmtId="0" fontId="16" fillId="8" borderId="8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/>
    </xf>
    <xf numFmtId="0" fontId="16" fillId="0" borderId="63" xfId="0" applyFont="1" applyBorder="1" applyAlignment="1" applyProtection="1">
      <alignment horizontal="center" vertical="center"/>
      <protection locked="0"/>
    </xf>
    <xf numFmtId="0" fontId="16" fillId="0" borderId="58" xfId="0" applyFont="1" applyBorder="1" applyAlignment="1" applyProtection="1">
      <alignment horizontal="center" vertical="center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center" vertical="center" wrapText="1"/>
      <protection locked="0"/>
    </xf>
    <xf numFmtId="0" fontId="16" fillId="0" borderId="59" xfId="0" applyFont="1" applyBorder="1" applyAlignment="1" applyProtection="1">
      <alignment horizontal="center" vertical="center" wrapText="1"/>
      <protection locked="0"/>
    </xf>
    <xf numFmtId="0" fontId="38" fillId="8" borderId="10" xfId="0" applyFont="1" applyFill="1" applyBorder="1" applyAlignment="1">
      <alignment vertical="center"/>
    </xf>
    <xf numFmtId="167" fontId="28" fillId="2" borderId="66" xfId="0" applyNumberFormat="1" applyFont="1" applyFill="1" applyBorder="1" applyAlignment="1" applyProtection="1">
      <alignment horizontal="center" vertical="center"/>
      <protection locked="0"/>
    </xf>
    <xf numFmtId="0" fontId="28" fillId="8" borderId="66" xfId="0" applyFont="1" applyFill="1" applyBorder="1" applyAlignment="1">
      <alignment horizontal="left" vertical="center"/>
    </xf>
    <xf numFmtId="39" fontId="16" fillId="2" borderId="68" xfId="0" applyNumberFormat="1" applyFont="1" applyFill="1" applyBorder="1" applyAlignment="1">
      <alignment horizontal="center" vertical="center"/>
    </xf>
    <xf numFmtId="1" fontId="28" fillId="2" borderId="11" xfId="0" applyNumberFormat="1" applyFont="1" applyFill="1" applyBorder="1" applyAlignment="1" applyProtection="1">
      <alignment horizontal="center" vertical="center"/>
      <protection locked="0"/>
    </xf>
    <xf numFmtId="39" fontId="16" fillId="0" borderId="8" xfId="0" applyNumberFormat="1" applyFont="1" applyBorder="1" applyAlignment="1">
      <alignment horizontal="center" vertical="center"/>
    </xf>
    <xf numFmtId="1" fontId="16" fillId="0" borderId="10" xfId="0" applyNumberFormat="1" applyFont="1" applyBorder="1" applyAlignment="1" applyProtection="1">
      <alignment horizontal="center" vertical="center"/>
      <protection locked="0"/>
    </xf>
    <xf numFmtId="0" fontId="0" fillId="0" borderId="69" xfId="0" applyBorder="1" applyProtection="1">
      <protection locked="0"/>
    </xf>
    <xf numFmtId="0" fontId="0" fillId="0" borderId="70" xfId="0" applyBorder="1" applyProtection="1">
      <protection locked="0"/>
    </xf>
    <xf numFmtId="0" fontId="0" fillId="2" borderId="70" xfId="0" applyFill="1" applyBorder="1" applyProtection="1">
      <protection locked="0"/>
    </xf>
    <xf numFmtId="0" fontId="0" fillId="2" borderId="71" xfId="0" applyFill="1" applyBorder="1" applyProtection="1">
      <protection locked="0"/>
    </xf>
    <xf numFmtId="49" fontId="0" fillId="0" borderId="58" xfId="0" applyNumberFormat="1" applyBorder="1" applyAlignment="1" applyProtection="1">
      <alignment horizontal="left" vertical="center"/>
      <protection locked="0"/>
    </xf>
    <xf numFmtId="0" fontId="26" fillId="0" borderId="30" xfId="0" applyFont="1" applyBorder="1" applyAlignment="1" applyProtection="1">
      <alignment horizontal="center" vertical="center" wrapText="1"/>
      <protection locked="0"/>
    </xf>
    <xf numFmtId="0" fontId="26" fillId="0" borderId="59" xfId="0" applyFont="1" applyBorder="1" applyAlignment="1" applyProtection="1">
      <alignment horizontal="center" vertical="center" wrapText="1"/>
      <protection locked="0"/>
    </xf>
    <xf numFmtId="0" fontId="26" fillId="0" borderId="72" xfId="0" applyFont="1" applyBorder="1" applyAlignment="1" applyProtection="1">
      <alignment horizontal="center" vertical="center" wrapText="1"/>
      <protection locked="0"/>
    </xf>
    <xf numFmtId="0" fontId="26" fillId="0" borderId="64" xfId="0" applyFont="1" applyBorder="1" applyAlignment="1" applyProtection="1">
      <alignment horizontal="center" vertical="center" wrapText="1"/>
      <protection locked="0"/>
    </xf>
    <xf numFmtId="0" fontId="28" fillId="8" borderId="43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4" fillId="5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45" fillId="5" borderId="8" xfId="0" applyFont="1" applyFill="1" applyBorder="1" applyAlignment="1">
      <alignment horizontal="left"/>
    </xf>
    <xf numFmtId="0" fontId="14" fillId="10" borderId="8" xfId="0" applyFont="1" applyFill="1" applyBorder="1" applyAlignment="1">
      <alignment horizontal="left"/>
    </xf>
    <xf numFmtId="0" fontId="45" fillId="0" borderId="8" xfId="0" applyFont="1" applyBorder="1" applyAlignment="1">
      <alignment horizontal="left"/>
    </xf>
    <xf numFmtId="170" fontId="5" fillId="0" borderId="0" xfId="0" applyNumberFormat="1" applyFont="1" applyAlignment="1">
      <alignment horizontal="center" vertical="center" wrapText="1"/>
    </xf>
    <xf numFmtId="170" fontId="0" fillId="0" borderId="0" xfId="0" applyNumberFormat="1"/>
    <xf numFmtId="170" fontId="5" fillId="0" borderId="0" xfId="0" applyNumberFormat="1" applyFont="1" applyAlignment="1">
      <alignment vertical="center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10" xfId="0" applyFont="1" applyFill="1" applyBorder="1" applyAlignment="1" applyProtection="1">
      <alignment horizontal="center" vertical="top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49" fontId="8" fillId="0" borderId="9" xfId="0" applyNumberFormat="1" applyFont="1" applyBorder="1" applyAlignment="1" applyProtection="1">
      <alignment horizontal="center" vertical="top" wrapText="1"/>
      <protection locked="0"/>
    </xf>
    <xf numFmtId="49" fontId="8" fillId="0" borderId="10" xfId="0" applyNumberFormat="1" applyFont="1" applyBorder="1" applyAlignment="1" applyProtection="1">
      <alignment horizontal="center" vertical="top" wrapText="1"/>
      <protection locked="0"/>
    </xf>
    <xf numFmtId="49" fontId="8" fillId="0" borderId="11" xfId="0" applyNumberFormat="1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10" fillId="0" borderId="10" xfId="0" applyFont="1" applyBorder="1" applyAlignment="1" applyProtection="1">
      <alignment horizontal="right" vertical="center"/>
      <protection locked="0"/>
    </xf>
    <xf numFmtId="0" fontId="24" fillId="0" borderId="73" xfId="0" applyFont="1" applyBorder="1" applyAlignment="1" applyProtection="1">
      <alignment horizontal="center" vertical="center"/>
      <protection locked="0"/>
    </xf>
    <xf numFmtId="0" fontId="24" fillId="0" borderId="74" xfId="0" applyFont="1" applyBorder="1" applyAlignment="1" applyProtection="1">
      <alignment horizontal="center" vertical="center"/>
      <protection locked="0"/>
    </xf>
    <xf numFmtId="14" fontId="8" fillId="0" borderId="59" xfId="0" applyNumberFormat="1" applyFont="1" applyBorder="1" applyAlignment="1" applyProtection="1">
      <alignment horizontal="left" vertical="center"/>
      <protection locked="0"/>
    </xf>
    <xf numFmtId="0" fontId="8" fillId="7" borderId="5" xfId="0" applyFont="1" applyFill="1" applyBorder="1" applyAlignment="1">
      <alignment horizontal="center" vertical="center" wrapText="1"/>
    </xf>
    <xf numFmtId="0" fontId="16" fillId="0" borderId="59" xfId="0" applyFont="1" applyBorder="1" applyAlignment="1" applyProtection="1">
      <alignment horizontal="left" vertical="center"/>
      <protection locked="0"/>
    </xf>
    <xf numFmtId="0" fontId="16" fillId="0" borderId="63" xfId="0" applyFont="1" applyBorder="1" applyAlignment="1" applyProtection="1">
      <alignment horizontal="left" vertical="center"/>
      <protection locked="0"/>
    </xf>
    <xf numFmtId="0" fontId="16" fillId="0" borderId="58" xfId="0" applyFont="1" applyBorder="1" applyAlignment="1" applyProtection="1">
      <alignment horizontal="left" vertical="center"/>
      <protection locked="0"/>
    </xf>
    <xf numFmtId="0" fontId="16" fillId="8" borderId="51" xfId="0" applyFont="1" applyFill="1" applyBorder="1" applyAlignment="1" applyProtection="1">
      <alignment horizontal="center" vertical="center"/>
      <protection locked="0"/>
    </xf>
    <xf numFmtId="0" fontId="16" fillId="8" borderId="48" xfId="0" applyFont="1" applyFill="1" applyBorder="1" applyAlignment="1" applyProtection="1">
      <alignment horizontal="center" vertical="center"/>
      <protection locked="0"/>
    </xf>
    <xf numFmtId="0" fontId="16" fillId="8" borderId="30" xfId="0" applyFont="1" applyFill="1" applyBorder="1" applyAlignment="1">
      <alignment horizontal="center" vertical="center" wrapText="1"/>
    </xf>
    <xf numFmtId="0" fontId="16" fillId="8" borderId="52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46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49" fontId="16" fillId="0" borderId="63" xfId="0" applyNumberFormat="1" applyFont="1" applyBorder="1" applyAlignment="1" applyProtection="1">
      <alignment horizontal="left" vertical="center"/>
      <protection locked="0"/>
    </xf>
    <xf numFmtId="49" fontId="16" fillId="0" borderId="58" xfId="0" applyNumberFormat="1" applyFont="1" applyBorder="1" applyAlignment="1" applyProtection="1">
      <alignment horizontal="left" vertical="center"/>
      <protection locked="0"/>
    </xf>
    <xf numFmtId="0" fontId="21" fillId="9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8" fillId="8" borderId="61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7" xfId="0" applyFont="1" applyBorder="1" applyAlignment="1" applyProtection="1">
      <alignment horizontal="left" vertical="center"/>
      <protection locked="0"/>
    </xf>
    <xf numFmtId="0" fontId="28" fillId="0" borderId="22" xfId="0" applyFont="1" applyBorder="1" applyAlignment="1" applyProtection="1">
      <alignment horizontal="left" vertical="center"/>
      <protection locked="0"/>
    </xf>
    <xf numFmtId="49" fontId="28" fillId="0" borderId="18" xfId="0" applyNumberFormat="1" applyFont="1" applyBorder="1" applyAlignment="1" applyProtection="1">
      <alignment horizontal="left" vertical="center"/>
      <protection locked="0"/>
    </xf>
    <xf numFmtId="49" fontId="28" fillId="0" borderId="7" xfId="0" applyNumberFormat="1" applyFont="1" applyBorder="1" applyAlignment="1" applyProtection="1">
      <alignment horizontal="left" vertical="center"/>
      <protection locked="0"/>
    </xf>
    <xf numFmtId="166" fontId="31" fillId="0" borderId="0" xfId="0" applyNumberFormat="1" applyFont="1" applyAlignment="1" applyProtection="1">
      <alignment horizontal="center" vertical="center"/>
      <protection locked="0"/>
    </xf>
    <xf numFmtId="14" fontId="28" fillId="0" borderId="0" xfId="0" applyNumberFormat="1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7" xfId="0" applyFont="1" applyBorder="1" applyAlignment="1" applyProtection="1">
      <alignment horizontal="left" vertical="center"/>
      <protection locked="0"/>
    </xf>
    <xf numFmtId="0" fontId="28" fillId="8" borderId="0" xfId="0" applyFont="1" applyFill="1" applyAlignment="1">
      <alignment horizontal="center" vertical="center"/>
    </xf>
    <xf numFmtId="0" fontId="28" fillId="8" borderId="9" xfId="0" applyFont="1" applyFill="1" applyBorder="1" applyAlignment="1">
      <alignment horizontal="center" vertical="center"/>
    </xf>
    <xf numFmtId="0" fontId="28" fillId="8" borderId="10" xfId="0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/>
    </xf>
    <xf numFmtId="49" fontId="8" fillId="0" borderId="59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22" fillId="2" borderId="1" xfId="0" applyNumberFormat="1" applyFont="1" applyFill="1" applyBorder="1" applyAlignment="1">
      <alignment horizontal="left" vertical="center"/>
    </xf>
    <xf numFmtId="0" fontId="8" fillId="0" borderId="58" xfId="0" applyFont="1" applyBorder="1" applyAlignment="1" applyProtection="1">
      <alignment horizontal="left" vertical="center"/>
      <protection locked="0"/>
    </xf>
    <xf numFmtId="0" fontId="37" fillId="8" borderId="9" xfId="0" applyFont="1" applyFill="1" applyBorder="1" applyAlignment="1" applyProtection="1">
      <alignment horizontal="center" vertical="center"/>
      <protection locked="0"/>
    </xf>
    <xf numFmtId="0" fontId="37" fillId="8" borderId="11" xfId="0" applyFont="1" applyFill="1" applyBorder="1" applyAlignment="1" applyProtection="1">
      <alignment horizontal="center" vertical="center"/>
      <protection locked="0"/>
    </xf>
    <xf numFmtId="0" fontId="12" fillId="2" borderId="63" xfId="0" applyFont="1" applyFill="1" applyBorder="1" applyAlignment="1" applyProtection="1">
      <alignment horizontal="left" vertical="center" wrapText="1"/>
      <protection locked="0"/>
    </xf>
    <xf numFmtId="0" fontId="12" fillId="2" borderId="59" xfId="0" applyFont="1" applyFill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/>
      <protection locked="0"/>
    </xf>
    <xf numFmtId="0" fontId="28" fillId="8" borderId="9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8" borderId="11" xfId="0" applyFont="1" applyFill="1" applyBorder="1" applyAlignment="1">
      <alignment horizontal="center" vertical="center" wrapText="1"/>
    </xf>
    <xf numFmtId="0" fontId="0" fillId="0" borderId="52" xfId="0" applyBorder="1" applyAlignment="1" applyProtection="1">
      <alignment horizontal="center" vertical="center" wrapText="1" shrinkToFit="1"/>
      <protection locked="0"/>
    </xf>
    <xf numFmtId="0" fontId="0" fillId="0" borderId="16" xfId="0" applyBorder="1" applyAlignment="1" applyProtection="1">
      <alignment horizontal="center" vertical="center" wrapText="1" shrinkToFit="1"/>
      <protection locked="0"/>
    </xf>
    <xf numFmtId="0" fontId="8" fillId="0" borderId="59" xfId="0" applyFont="1" applyBorder="1" applyAlignment="1" applyProtection="1">
      <alignment horizontal="left" vertical="center"/>
      <protection locked="0"/>
    </xf>
    <xf numFmtId="49" fontId="8" fillId="0" borderId="58" xfId="0" applyNumberFormat="1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left" vertical="center"/>
      <protection locked="0"/>
    </xf>
    <xf numFmtId="167" fontId="28" fillId="2" borderId="66" xfId="0" applyNumberFormat="1" applyFont="1" applyFill="1" applyBorder="1" applyAlignment="1" applyProtection="1">
      <alignment horizontal="center" vertical="center"/>
      <protection locked="0"/>
    </xf>
    <xf numFmtId="49" fontId="8" fillId="2" borderId="59" xfId="0" applyNumberFormat="1" applyFont="1" applyFill="1" applyBorder="1" applyAlignment="1" applyProtection="1">
      <alignment horizontal="left" vertical="center"/>
      <protection locked="0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8" fillId="8" borderId="61" xfId="0" applyFont="1" applyFill="1" applyBorder="1" applyAlignment="1">
      <alignment horizontal="left" vertical="center"/>
    </xf>
    <xf numFmtId="0" fontId="28" fillId="8" borderId="60" xfId="0" applyFont="1" applyFill="1" applyBorder="1" applyAlignment="1">
      <alignment horizontal="left" vertical="center"/>
    </xf>
    <xf numFmtId="167" fontId="28" fillId="2" borderId="61" xfId="0" applyNumberFormat="1" applyFont="1" applyFill="1" applyBorder="1" applyAlignment="1" applyProtection="1">
      <alignment horizontal="center" vertical="center"/>
      <protection locked="0"/>
    </xf>
    <xf numFmtId="0" fontId="28" fillId="8" borderId="49" xfId="0" applyFont="1" applyFill="1" applyBorder="1" applyAlignment="1">
      <alignment horizontal="left" vertical="center"/>
    </xf>
    <xf numFmtId="0" fontId="28" fillId="8" borderId="53" xfId="0" applyFont="1" applyFill="1" applyBorder="1" applyAlignment="1">
      <alignment horizontal="left" vertical="center"/>
    </xf>
    <xf numFmtId="167" fontId="28" fillId="2" borderId="49" xfId="0" applyNumberFormat="1" applyFont="1" applyFill="1" applyBorder="1" applyAlignment="1" applyProtection="1">
      <alignment horizontal="center" vertical="center"/>
      <protection locked="0"/>
    </xf>
    <xf numFmtId="167" fontId="26" fillId="2" borderId="66" xfId="0" applyNumberFormat="1" applyFont="1" applyFill="1" applyBorder="1" applyAlignment="1" applyProtection="1">
      <alignment horizontal="left" vertical="center"/>
      <protection locked="0"/>
    </xf>
    <xf numFmtId="167" fontId="26" fillId="2" borderId="67" xfId="0" applyNumberFormat="1" applyFont="1" applyFill="1" applyBorder="1" applyAlignment="1" applyProtection="1">
      <alignment horizontal="left" vertical="center"/>
      <protection locked="0"/>
    </xf>
    <xf numFmtId="0" fontId="28" fillId="8" borderId="65" xfId="0" applyFont="1" applyFill="1" applyBorder="1" applyAlignment="1">
      <alignment horizontal="left" vertical="center"/>
    </xf>
    <xf numFmtId="0" fontId="28" fillId="8" borderId="66" xfId="0" applyFont="1" applyFill="1" applyBorder="1" applyAlignment="1">
      <alignment horizontal="left" vertical="center"/>
    </xf>
    <xf numFmtId="0" fontId="28" fillId="8" borderId="47" xfId="0" applyFont="1" applyFill="1" applyBorder="1" applyAlignment="1">
      <alignment horizontal="left" vertical="center"/>
    </xf>
    <xf numFmtId="0" fontId="28" fillId="8" borderId="22" xfId="0" applyFont="1" applyFill="1" applyBorder="1" applyAlignment="1">
      <alignment horizontal="left" vertical="center"/>
    </xf>
    <xf numFmtId="0" fontId="28" fillId="8" borderId="6" xfId="0" applyFont="1" applyFill="1" applyBorder="1" applyAlignment="1">
      <alignment horizontal="left" vertical="center"/>
    </xf>
    <xf numFmtId="0" fontId="28" fillId="8" borderId="0" xfId="0" applyFont="1" applyFill="1" applyAlignment="1">
      <alignment horizontal="left" vertical="center"/>
    </xf>
    <xf numFmtId="0" fontId="12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>
      <alignment horizontal="center" vertical="center" wrapText="1"/>
    </xf>
    <xf numFmtId="0" fontId="21" fillId="6" borderId="4" xfId="0" applyFont="1" applyFill="1" applyBorder="1" applyAlignment="1">
      <alignment horizontal="left"/>
    </xf>
    <xf numFmtId="0" fontId="21" fillId="6" borderId="5" xfId="0" applyFont="1" applyFill="1" applyBorder="1" applyAlignment="1">
      <alignment horizontal="left"/>
    </xf>
    <xf numFmtId="0" fontId="21" fillId="6" borderId="46" xfId="0" applyFont="1" applyFill="1" applyBorder="1" applyAlignment="1">
      <alignment horizontal="left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28" fillId="8" borderId="0" xfId="0" applyFont="1" applyFill="1" applyAlignment="1">
      <alignment horizontal="center"/>
    </xf>
    <xf numFmtId="0" fontId="21" fillId="6" borderId="4" xfId="0" applyFont="1" applyFill="1" applyBorder="1" applyAlignment="1">
      <alignment horizontal="left" vertical="center"/>
    </xf>
    <xf numFmtId="0" fontId="21" fillId="6" borderId="5" xfId="0" applyFont="1" applyFill="1" applyBorder="1" applyAlignment="1">
      <alignment horizontal="left" vertical="center"/>
    </xf>
    <xf numFmtId="0" fontId="21" fillId="6" borderId="46" xfId="0" applyFont="1" applyFill="1" applyBorder="1" applyAlignment="1">
      <alignment horizontal="left" vertical="center"/>
    </xf>
    <xf numFmtId="0" fontId="16" fillId="0" borderId="0" xfId="0" applyFont="1" applyAlignment="1" applyProtection="1">
      <alignment vertical="center"/>
      <protection locked="0"/>
    </xf>
    <xf numFmtId="0" fontId="28" fillId="0" borderId="1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8" borderId="8" xfId="0" applyFont="1" applyFill="1" applyBorder="1" applyAlignment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8" fillId="7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 wrapText="1" shrinkToFit="1"/>
    </xf>
    <xf numFmtId="49" fontId="16" fillId="8" borderId="9" xfId="0" applyNumberFormat="1" applyFont="1" applyFill="1" applyBorder="1" applyAlignment="1" applyProtection="1">
      <alignment horizontal="center" vertical="center"/>
      <protection locked="0"/>
    </xf>
    <xf numFmtId="49" fontId="16" fillId="8" borderId="11" xfId="0" applyNumberFormat="1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 shrinkToFit="1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8" fillId="8" borderId="9" xfId="0" applyFont="1" applyFill="1" applyBorder="1" applyAlignment="1">
      <alignment horizontal="center" vertical="center"/>
    </xf>
    <xf numFmtId="49" fontId="16" fillId="0" borderId="59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35" fillId="2" borderId="0" xfId="0" applyFont="1" applyFill="1" applyAlignment="1">
      <alignment horizontal="center" vertical="center" wrapText="1"/>
    </xf>
    <xf numFmtId="167" fontId="28" fillId="8" borderId="61" xfId="0" applyNumberFormat="1" applyFont="1" applyFill="1" applyBorder="1" applyAlignment="1">
      <alignment horizontal="center" vertical="center"/>
    </xf>
    <xf numFmtId="14" fontId="28" fillId="8" borderId="61" xfId="0" applyNumberFormat="1" applyFont="1" applyFill="1" applyBorder="1" applyAlignment="1">
      <alignment horizontal="left" vertical="center"/>
    </xf>
    <xf numFmtId="167" fontId="28" fillId="8" borderId="49" xfId="0" applyNumberFormat="1" applyFont="1" applyFill="1" applyBorder="1" applyAlignment="1">
      <alignment horizontal="center" vertical="center"/>
    </xf>
    <xf numFmtId="0" fontId="28" fillId="0" borderId="49" xfId="0" applyFont="1" applyBorder="1" applyAlignment="1" applyProtection="1">
      <alignment horizontal="center" vertical="center"/>
      <protection locked="0"/>
    </xf>
    <xf numFmtId="0" fontId="28" fillId="8" borderId="54" xfId="0" applyFont="1" applyFill="1" applyBorder="1" applyAlignment="1">
      <alignment horizontal="left" vertical="center"/>
    </xf>
    <xf numFmtId="0" fontId="28" fillId="8" borderId="55" xfId="0" applyFont="1" applyFill="1" applyBorder="1" applyAlignment="1">
      <alignment horizontal="left" vertical="center"/>
    </xf>
    <xf numFmtId="0" fontId="21" fillId="6" borderId="30" xfId="0" applyFont="1" applyFill="1" applyBorder="1" applyAlignment="1">
      <alignment horizontal="center" vertical="center" wrapText="1"/>
    </xf>
    <xf numFmtId="0" fontId="21" fillId="6" borderId="52" xfId="0" applyFont="1" applyFill="1" applyBorder="1" applyAlignment="1">
      <alignment horizontal="center" vertical="center" wrapText="1"/>
    </xf>
    <xf numFmtId="167" fontId="28" fillId="2" borderId="55" xfId="0" applyNumberFormat="1" applyFont="1" applyFill="1" applyBorder="1" applyAlignment="1" applyProtection="1">
      <alignment horizontal="center" vertical="center"/>
      <protection locked="0"/>
    </xf>
    <xf numFmtId="0" fontId="29" fillId="0" borderId="55" xfId="0" applyFont="1" applyBorder="1" applyAlignment="1" applyProtection="1">
      <alignment horizontal="left" vertical="center"/>
      <protection locked="0"/>
    </xf>
    <xf numFmtId="0" fontId="16" fillId="7" borderId="5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left" vertical="center"/>
    </xf>
    <xf numFmtId="0" fontId="28" fillId="8" borderId="10" xfId="0" applyFont="1" applyFill="1" applyBorder="1" applyAlignment="1">
      <alignment horizontal="left" vertical="center"/>
    </xf>
    <xf numFmtId="0" fontId="28" fillId="0" borderId="10" xfId="0" applyFont="1" applyBorder="1" applyAlignment="1" applyProtection="1">
      <alignment horizontal="center" vertical="center"/>
      <protection locked="0"/>
    </xf>
    <xf numFmtId="0" fontId="42" fillId="0" borderId="6" xfId="0" applyFont="1" applyBorder="1" applyAlignment="1">
      <alignment horizontal="center" wrapText="1"/>
    </xf>
    <xf numFmtId="0" fontId="42" fillId="0" borderId="0" xfId="0" applyFont="1" applyAlignment="1">
      <alignment horizontal="center" wrapText="1"/>
    </xf>
    <xf numFmtId="0" fontId="16" fillId="8" borderId="10" xfId="0" applyFont="1" applyFill="1" applyBorder="1" applyAlignment="1">
      <alignment horizontal="left" vertical="center"/>
    </xf>
    <xf numFmtId="49" fontId="2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3" xfId="0" applyNumberFormat="1" applyFont="1" applyBorder="1" applyAlignment="1" applyProtection="1">
      <alignment horizontal="center" vertical="center"/>
      <protection locked="0"/>
    </xf>
    <xf numFmtId="49" fontId="16" fillId="0" borderId="63" xfId="0" applyNumberFormat="1" applyFont="1" applyBorder="1" applyAlignment="1" applyProtection="1">
      <alignment horizontal="left" vertical="center" wrapText="1"/>
      <protection locked="0"/>
    </xf>
    <xf numFmtId="49" fontId="16" fillId="0" borderId="59" xfId="0" applyNumberFormat="1" applyFont="1" applyBorder="1" applyAlignment="1" applyProtection="1">
      <alignment horizontal="left" vertical="center" wrapText="1"/>
      <protection locked="0"/>
    </xf>
    <xf numFmtId="0" fontId="8" fillId="8" borderId="30" xfId="0" applyFont="1" applyFill="1" applyBorder="1" applyAlignment="1">
      <alignment horizontal="center" vertical="center" wrapText="1"/>
    </xf>
    <xf numFmtId="0" fontId="8" fillId="8" borderId="52" xfId="0" applyFont="1" applyFill="1" applyBorder="1" applyAlignment="1">
      <alignment horizontal="center" vertical="center" wrapText="1"/>
    </xf>
    <xf numFmtId="167" fontId="8" fillId="2" borderId="8" xfId="0" applyNumberFormat="1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left" vertical="center"/>
    </xf>
    <xf numFmtId="167" fontId="33" fillId="0" borderId="8" xfId="0" applyNumberFormat="1" applyFont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46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4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28" fillId="8" borderId="10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0" fillId="7" borderId="38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14" fontId="16" fillId="0" borderId="0" xfId="0" applyNumberFormat="1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49" fontId="27" fillId="0" borderId="0" xfId="2" applyNumberFormat="1" applyFont="1" applyFill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36" xfId="0" applyFont="1" applyFill="1" applyBorder="1" applyAlignment="1">
      <alignment horizontal="center" vertical="center"/>
    </xf>
    <xf numFmtId="164" fontId="8" fillId="0" borderId="44" xfId="1" applyFont="1" applyBorder="1" applyAlignment="1">
      <alignment horizontal="center" vertical="center"/>
    </xf>
    <xf numFmtId="164" fontId="8" fillId="0" borderId="45" xfId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165" fontId="16" fillId="0" borderId="32" xfId="0" applyNumberFormat="1" applyFont="1" applyBorder="1" applyAlignment="1">
      <alignment horizontal="center" vertical="center"/>
    </xf>
    <xf numFmtId="165" fontId="16" fillId="0" borderId="41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165" fontId="8" fillId="2" borderId="10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/>
    </xf>
    <xf numFmtId="0" fontId="24" fillId="7" borderId="31" xfId="0" applyFont="1" applyFill="1" applyBorder="1" applyAlignment="1">
      <alignment horizontal="center" vertical="center"/>
    </xf>
    <xf numFmtId="0" fontId="24" fillId="7" borderId="32" xfId="0" applyFont="1" applyFill="1" applyBorder="1" applyAlignment="1">
      <alignment horizontal="center" vertical="center"/>
    </xf>
    <xf numFmtId="165" fontId="16" fillId="0" borderId="33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3" fillId="0" borderId="29" xfId="0" applyFont="1" applyBorder="1" applyAlignment="1">
      <alignment horizontal="left" vertical="center"/>
    </xf>
    <xf numFmtId="0" fontId="12" fillId="2" borderId="29" xfId="0" applyFont="1" applyFill="1" applyBorder="1" applyAlignment="1">
      <alignment horizontal="left"/>
    </xf>
    <xf numFmtId="0" fontId="20" fillId="2" borderId="0" xfId="0" applyFont="1" applyFill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49" fontId="12" fillId="0" borderId="9" xfId="0" applyNumberFormat="1" applyFont="1" applyBorder="1" applyAlignment="1">
      <alignment horizontal="center" vertical="top" wrapText="1"/>
    </xf>
    <xf numFmtId="49" fontId="12" fillId="0" borderId="10" xfId="0" applyNumberFormat="1" applyFont="1" applyBorder="1" applyAlignment="1">
      <alignment horizontal="center" vertical="top" wrapText="1"/>
    </xf>
    <xf numFmtId="49" fontId="12" fillId="0" borderId="1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6" fillId="7" borderId="34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24" fillId="7" borderId="31" xfId="0" applyFont="1" applyFill="1" applyBorder="1" applyAlignment="1">
      <alignment horizontal="left" vertical="center"/>
    </xf>
    <xf numFmtId="0" fontId="24" fillId="7" borderId="32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left" vertical="center"/>
    </xf>
    <xf numFmtId="0" fontId="21" fillId="6" borderId="10" xfId="0" applyFont="1" applyFill="1" applyBorder="1" applyAlignment="1">
      <alignment horizontal="left" vertical="center"/>
    </xf>
    <xf numFmtId="0" fontId="16" fillId="7" borderId="13" xfId="0" applyFont="1" applyFill="1" applyBorder="1" applyAlignment="1">
      <alignment horizontal="right" vertical="center" wrapText="1"/>
    </xf>
    <xf numFmtId="0" fontId="16" fillId="7" borderId="0" xfId="0" applyFont="1" applyFill="1" applyAlignment="1">
      <alignment horizontal="right" vertical="center" wrapText="1"/>
    </xf>
    <xf numFmtId="0" fontId="21" fillId="6" borderId="6" xfId="0" applyFont="1" applyFill="1" applyBorder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16" fillId="7" borderId="3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E8E8E8"/>
      </font>
      <fill>
        <patternFill>
          <bgColor rgb="FFE8E8E8"/>
        </patternFill>
      </fill>
    </dxf>
    <dxf>
      <font>
        <color rgb="FFE8E8E8"/>
      </font>
      <fill>
        <patternFill>
          <bgColor rgb="FFE8E8E8"/>
        </patternFill>
      </fill>
    </dxf>
    <dxf>
      <font>
        <strike val="0"/>
        <color rgb="FFE8E8E8"/>
      </font>
      <fill>
        <patternFill>
          <bgColor rgb="FFE8E8E8"/>
        </patternFill>
      </fill>
    </dxf>
    <dxf>
      <font>
        <color rgb="FFE8E8E8"/>
      </font>
      <fill>
        <patternFill>
          <bgColor rgb="FFE8E8E8"/>
        </patternFill>
      </fill>
    </dxf>
    <dxf>
      <font>
        <strike val="0"/>
        <color theme="0" tint="-4.9989318521683403E-2"/>
      </font>
      <fill>
        <patternFill>
          <bgColor rgb="FFE8E8E8"/>
        </patternFill>
      </fill>
    </dxf>
    <dxf>
      <font>
        <color theme="0" tint="-4.9989318521683403E-2"/>
      </font>
      <fill>
        <patternFill>
          <bgColor rgb="FFE8E8E8"/>
        </patternFill>
      </fill>
    </dxf>
    <dxf>
      <font>
        <strike val="0"/>
        <color rgb="FFE8E8E8"/>
      </font>
      <fill>
        <patternFill>
          <bgColor rgb="FFE8E8E8"/>
        </patternFill>
      </fill>
    </dxf>
    <dxf>
      <font>
        <color rgb="FFE8E8E8"/>
      </font>
      <fill>
        <patternFill>
          <bgColor rgb="FFE8E8E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8E8E8"/>
      <color rgb="FF80276C"/>
      <color rgb="FFFFA300"/>
      <color rgb="FFFF6600"/>
      <color rgb="FFFFC04F"/>
      <color rgb="FFF1CE37"/>
      <color rgb="FFDCDCD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718599</xdr:colOff>
      <xdr:row>0</xdr:row>
      <xdr:rowOff>0</xdr:rowOff>
    </xdr:from>
    <xdr:to>
      <xdr:col>11</xdr:col>
      <xdr:colOff>421322</xdr:colOff>
      <xdr:row>3</xdr:row>
      <xdr:rowOff>264810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3034" y="0"/>
          <a:ext cx="3156571" cy="1128769"/>
        </a:xfrm>
        <a:prstGeom prst="rect">
          <a:avLst/>
        </a:prstGeom>
      </xdr:spPr>
    </xdr:pic>
    <xdr:clientData/>
  </xdr:twoCellAnchor>
  <xdr:twoCellAnchor>
    <xdr:from>
      <xdr:col>0</xdr:col>
      <xdr:colOff>215348</xdr:colOff>
      <xdr:row>53</xdr:row>
      <xdr:rowOff>124239</xdr:rowOff>
    </xdr:from>
    <xdr:to>
      <xdr:col>0</xdr:col>
      <xdr:colOff>504907</xdr:colOff>
      <xdr:row>53</xdr:row>
      <xdr:rowOff>394749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5348" y="13475804"/>
          <a:ext cx="289559" cy="27051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64</xdr:row>
          <xdr:rowOff>762000</xdr:rowOff>
        </xdr:from>
        <xdr:to>
          <xdr:col>9</xdr:col>
          <xdr:colOff>457200</xdr:colOff>
          <xdr:row>64</xdr:row>
          <xdr:rowOff>981075</xdr:rowOff>
        </xdr:to>
        <xdr:sp macro="" textlink="">
          <xdr:nvSpPr>
            <xdr:cNvPr id="8214" name="Check Box 22" descr="Avis favorable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Avis favorable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64</xdr:row>
          <xdr:rowOff>981075</xdr:rowOff>
        </xdr:from>
        <xdr:to>
          <xdr:col>9</xdr:col>
          <xdr:colOff>676275</xdr:colOff>
          <xdr:row>64</xdr:row>
          <xdr:rowOff>1323975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Avis défavorable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0</xdr:rowOff>
    </xdr:from>
    <xdr:to>
      <xdr:col>9</xdr:col>
      <xdr:colOff>837420</xdr:colOff>
      <xdr:row>5</xdr:row>
      <xdr:rowOff>21944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3174378" cy="1114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m\angers\Users\pfournier\AppData\Local\Microsoft\Windows\Temporary%20Internet%20Files\Content.Outlook\6E2TOVC2\Demande%20d'achat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drie/Desktop/Nouvel%20ODM%20version%2031oct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drie/Desktop/Chantier%20New%20ODM%20version%2030aou12H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leurs"/>
      <sheetName val="Demande d'achat"/>
      <sheetName val="ANNUAIRE"/>
      <sheetName val="Préparation"/>
      <sheetName val="Fournisseurs"/>
      <sheetName val="LISTES"/>
      <sheetName val="SERVICES"/>
      <sheetName val="Listes des conventions"/>
      <sheetName val="CONVENTIONS"/>
      <sheetName val="Listes des axes et des signatai"/>
      <sheetName val="STRUCTURE BUDGETAIRE"/>
      <sheetName val="Feuil1"/>
      <sheetName val="AXES"/>
      <sheetName val="ANNUAIRE 2"/>
      <sheetName val="ADRESSES"/>
    </sheetNames>
    <sheetDataSet>
      <sheetData sheetId="0"/>
      <sheetData sheetId="1"/>
      <sheetData sheetId="2"/>
      <sheetData sheetId="3"/>
      <sheetData sheetId="4"/>
      <sheetData sheetId="5">
        <row r="4">
          <cell r="D4" t="str">
            <v>Champ à sélectionner =&gt;</v>
          </cell>
        </row>
        <row r="5">
          <cell r="D5" t="str">
            <v>rue Pinel</v>
          </cell>
        </row>
        <row r="6">
          <cell r="D6" t="str">
            <v xml:space="preserve">boulevard de l'Hôpital </v>
          </cell>
        </row>
        <row r="7">
          <cell r="D7" t="str">
            <v>Service Concours</v>
          </cell>
        </row>
        <row r="8">
          <cell r="D8" t="str">
            <v>Ecole Navale</v>
          </cell>
        </row>
        <row r="9">
          <cell r="D9" t="str">
            <v>Aix</v>
          </cell>
        </row>
        <row r="10">
          <cell r="D10" t="str">
            <v>Angers</v>
          </cell>
        </row>
        <row r="11">
          <cell r="D11" t="str">
            <v>Bastia</v>
          </cell>
        </row>
        <row r="12">
          <cell r="D12" t="str">
            <v>Bordeaux</v>
          </cell>
        </row>
        <row r="13">
          <cell r="D13" t="str">
            <v>Chalon sur S.</v>
          </cell>
        </row>
        <row r="14">
          <cell r="D14" t="str">
            <v>Châlons en Ch.</v>
          </cell>
        </row>
        <row r="15">
          <cell r="D15" t="str">
            <v>Chambéry</v>
          </cell>
        </row>
        <row r="16">
          <cell r="D16" t="str">
            <v>Cluny</v>
          </cell>
        </row>
        <row r="17">
          <cell r="D17" t="str">
            <v xml:space="preserve">Lille </v>
          </cell>
        </row>
        <row r="18">
          <cell r="D18" t="str">
            <v>Metz</v>
          </cell>
        </row>
        <row r="19">
          <cell r="D19" t="str">
            <v>Paris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DM Hors KDS"/>
      <sheetName val="Etranger"/>
      <sheetName val="Imputations budgétaires 2022"/>
      <sheetName val="Feuille liste de choix a masker"/>
      <sheetName val="Rappel de cellule"/>
      <sheetName val="Indemnités kilométriques"/>
      <sheetName val="Hotel"/>
      <sheetName val="Caisse à out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DM Hors KDS"/>
      <sheetName val="Demande ODM Hors KDS"/>
      <sheetName val="Etranger"/>
      <sheetName val="Imputations budgétaires 2022"/>
      <sheetName val="Feuille liste de choix a masker"/>
      <sheetName val="Rappel de cellule"/>
      <sheetName val="Indemnités kilométriques"/>
      <sheetName val="Hotel"/>
      <sheetName val="Caisse à outils"/>
    </sheetNames>
    <sheetDataSet>
      <sheetData sheetId="0">
        <row r="51">
          <cell r="D51" t="str">
            <v>PARIS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PARIS</v>
          </cell>
          <cell r="B3">
            <v>130</v>
          </cell>
        </row>
        <row r="4">
          <cell r="A4" t="str">
            <v>Commune du 77</v>
          </cell>
          <cell r="B4">
            <v>110</v>
          </cell>
        </row>
        <row r="5">
          <cell r="A5" t="str">
            <v>Commune du 91</v>
          </cell>
          <cell r="B5">
            <v>110</v>
          </cell>
        </row>
        <row r="6">
          <cell r="A6" t="str">
            <v>Commune du 92</v>
          </cell>
          <cell r="B6">
            <v>110</v>
          </cell>
        </row>
        <row r="7">
          <cell r="A7" t="str">
            <v>Commune du 93</v>
          </cell>
          <cell r="B7">
            <v>110</v>
          </cell>
        </row>
        <row r="8">
          <cell r="A8" t="str">
            <v>Commune du 94</v>
          </cell>
          <cell r="B8">
            <v>110</v>
          </cell>
        </row>
        <row r="9">
          <cell r="A9" t="str">
            <v>Commune du 95</v>
          </cell>
          <cell r="B9">
            <v>110</v>
          </cell>
        </row>
        <row r="10">
          <cell r="A10" t="str">
            <v>BORDEAUX</v>
          </cell>
          <cell r="B10">
            <v>110</v>
          </cell>
        </row>
        <row r="11">
          <cell r="A11" t="str">
            <v>LILLE</v>
          </cell>
          <cell r="B11">
            <v>110</v>
          </cell>
        </row>
        <row r="12">
          <cell r="A12" t="str">
            <v>MARSEILLE</v>
          </cell>
          <cell r="B12">
            <v>110</v>
          </cell>
        </row>
        <row r="13">
          <cell r="A13" t="str">
            <v>MONTPELLIER</v>
          </cell>
          <cell r="B13">
            <v>110</v>
          </cell>
        </row>
        <row r="14">
          <cell r="A14" t="str">
            <v>NANTES</v>
          </cell>
          <cell r="B14">
            <v>110</v>
          </cell>
        </row>
        <row r="15">
          <cell r="A15" t="str">
            <v>NICE</v>
          </cell>
          <cell r="B15">
            <v>110</v>
          </cell>
        </row>
        <row r="16">
          <cell r="A16" t="str">
            <v>RENNES</v>
          </cell>
          <cell r="B16">
            <v>110</v>
          </cell>
        </row>
        <row r="17">
          <cell r="A17" t="str">
            <v>STRASBOURG</v>
          </cell>
          <cell r="B17">
            <v>110</v>
          </cell>
        </row>
        <row r="18">
          <cell r="A18" t="str">
            <v>TOULOUSE</v>
          </cell>
          <cell r="B18">
            <v>110</v>
          </cell>
        </row>
        <row r="19">
          <cell r="A19" t="str">
            <v>AIX EN PROVENCE</v>
          </cell>
          <cell r="B19">
            <v>110</v>
          </cell>
        </row>
        <row r="20">
          <cell r="A20" t="str">
            <v>CLUNY</v>
          </cell>
          <cell r="B20">
            <v>110</v>
          </cell>
        </row>
        <row r="21">
          <cell r="A21" t="str">
            <v>AUTRES VILLES</v>
          </cell>
          <cell r="B21">
            <v>90</v>
          </cell>
        </row>
        <row r="22">
          <cell r="A22" t="str">
            <v>AUTRES VILLES</v>
          </cell>
          <cell r="B22">
            <v>90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A1:X95"/>
  <sheetViews>
    <sheetView showZeros="0" tabSelected="1" topLeftCell="A65" zoomScaleNormal="100" workbookViewId="0">
      <selection activeCell="C4" sqref="C4:H4"/>
    </sheetView>
  </sheetViews>
  <sheetFormatPr baseColWidth="10" defaultColWidth="11.5703125" defaultRowHeight="15"/>
  <cols>
    <col min="1" max="1" width="12.5703125" style="144" customWidth="1"/>
    <col min="2" max="2" width="18.42578125" style="144" customWidth="1"/>
    <col min="3" max="3" width="13.42578125" style="144" customWidth="1"/>
    <col min="4" max="4" width="11.5703125" style="144" customWidth="1"/>
    <col min="5" max="5" width="14.140625" style="144" customWidth="1"/>
    <col min="6" max="6" width="14.5703125" style="144" customWidth="1"/>
    <col min="7" max="7" width="16.5703125" style="144" customWidth="1"/>
    <col min="8" max="8" width="15.42578125" style="144" customWidth="1"/>
    <col min="9" max="10" width="16.42578125" style="144" customWidth="1"/>
    <col min="11" max="11" width="17.5703125" style="143" customWidth="1"/>
    <col min="12" max="12" width="16.42578125" style="143" customWidth="1"/>
    <col min="13" max="24" width="11.5703125" style="143"/>
    <col min="25" max="16384" width="11.5703125" style="144"/>
  </cols>
  <sheetData>
    <row r="1" spans="1:24" ht="20.25" customHeight="1">
      <c r="A1" s="360"/>
      <c r="B1" s="360"/>
      <c r="C1" s="360"/>
      <c r="D1" s="361" t="s">
        <v>737</v>
      </c>
      <c r="E1" s="361"/>
      <c r="F1" s="361"/>
      <c r="G1" s="361"/>
      <c r="H1" s="142"/>
      <c r="I1" s="143"/>
      <c r="J1" s="143"/>
    </row>
    <row r="2" spans="1:24" ht="28.5" customHeight="1">
      <c r="A2" s="142" t="s">
        <v>723</v>
      </c>
      <c r="B2" s="142"/>
      <c r="C2" s="142"/>
      <c r="D2" s="361"/>
      <c r="E2" s="361"/>
      <c r="F2" s="361"/>
      <c r="G2" s="361"/>
      <c r="H2" s="145"/>
      <c r="I2" s="143"/>
      <c r="J2" s="143"/>
    </row>
    <row r="3" spans="1:24" ht="18.75" customHeight="1" thickBot="1">
      <c r="A3" s="362" t="s">
        <v>722</v>
      </c>
      <c r="B3" s="363"/>
      <c r="C3" s="363"/>
      <c r="D3" s="363"/>
      <c r="E3" s="363"/>
      <c r="F3" s="363"/>
      <c r="G3" s="363"/>
      <c r="H3" s="364"/>
      <c r="I3" s="143"/>
      <c r="J3" s="143"/>
    </row>
    <row r="4" spans="1:24" ht="22.35" customHeight="1">
      <c r="A4" s="356" t="s">
        <v>710</v>
      </c>
      <c r="B4" s="357"/>
      <c r="C4" s="365"/>
      <c r="D4" s="365"/>
      <c r="E4" s="365"/>
      <c r="F4" s="365"/>
      <c r="G4" s="365"/>
      <c r="H4" s="366"/>
      <c r="I4" s="143"/>
      <c r="J4" s="143"/>
    </row>
    <row r="5" spans="1:24" ht="22.35" customHeight="1">
      <c r="A5" s="358" t="s">
        <v>711</v>
      </c>
      <c r="B5" s="359"/>
      <c r="C5" s="367"/>
      <c r="D5" s="367"/>
      <c r="E5" s="367"/>
      <c r="F5" s="367"/>
      <c r="G5" s="367"/>
      <c r="H5" s="368"/>
      <c r="I5" s="143"/>
      <c r="J5" s="143"/>
    </row>
    <row r="6" spans="1:24" ht="22.35" customHeight="1">
      <c r="A6" s="358" t="s">
        <v>712</v>
      </c>
      <c r="B6" s="359"/>
      <c r="C6" s="373"/>
      <c r="D6" s="373"/>
      <c r="E6" s="369" t="s">
        <v>658</v>
      </c>
      <c r="F6" s="369"/>
      <c r="G6" s="369"/>
      <c r="H6" s="160"/>
      <c r="I6" s="158"/>
      <c r="J6" s="143"/>
    </row>
    <row r="7" spans="1:24" ht="16.350000000000001" customHeight="1" thickBot="1">
      <c r="A7" s="370" t="s">
        <v>283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2"/>
    </row>
    <row r="8" spans="1:24" ht="22.35" customHeight="1">
      <c r="A8" s="356" t="s">
        <v>713</v>
      </c>
      <c r="B8" s="357"/>
      <c r="C8" s="311"/>
      <c r="D8" s="311"/>
      <c r="E8" s="311"/>
      <c r="F8" s="156" t="s">
        <v>718</v>
      </c>
      <c r="G8" s="313"/>
      <c r="H8" s="313"/>
      <c r="I8" s="156" t="s">
        <v>719</v>
      </c>
      <c r="J8" s="311"/>
      <c r="K8" s="311"/>
      <c r="L8" s="312"/>
    </row>
    <row r="9" spans="1:24" ht="22.35" customHeight="1">
      <c r="A9" s="358" t="s">
        <v>714</v>
      </c>
      <c r="B9" s="359"/>
      <c r="C9" s="317"/>
      <c r="D9" s="317"/>
      <c r="E9" s="317"/>
      <c r="F9" s="157" t="s">
        <v>12</v>
      </c>
      <c r="G9" s="316"/>
      <c r="H9" s="316"/>
      <c r="I9" s="157" t="s">
        <v>720</v>
      </c>
      <c r="J9" s="314"/>
      <c r="K9" s="314"/>
      <c r="L9" s="315"/>
    </row>
    <row r="10" spans="1:24" ht="22.35" customHeight="1">
      <c r="A10" s="358" t="s">
        <v>715</v>
      </c>
      <c r="B10" s="359"/>
      <c r="C10" s="311"/>
      <c r="D10" s="311"/>
      <c r="E10" s="311"/>
      <c r="F10" s="311"/>
      <c r="G10" s="311"/>
      <c r="H10" s="311"/>
      <c r="I10" s="311"/>
      <c r="J10" s="311"/>
      <c r="K10" s="311"/>
      <c r="L10" s="312"/>
    </row>
    <row r="11" spans="1:24" ht="22.35" customHeight="1">
      <c r="A11" s="358" t="s">
        <v>657</v>
      </c>
      <c r="B11" s="359"/>
      <c r="C11" s="318"/>
      <c r="D11" s="318"/>
      <c r="E11" s="318"/>
      <c r="F11" s="318"/>
      <c r="G11" s="318"/>
      <c r="H11" s="318"/>
      <c r="I11" s="318"/>
      <c r="J11" s="318"/>
      <c r="K11" s="318"/>
      <c r="L11" s="319"/>
    </row>
    <row r="12" spans="1:24" ht="22.35" customHeight="1">
      <c r="A12" s="358" t="s">
        <v>716</v>
      </c>
      <c r="B12" s="359"/>
      <c r="C12" s="311"/>
      <c r="D12" s="311"/>
      <c r="E12" s="311"/>
      <c r="F12" s="311"/>
      <c r="G12" s="311"/>
      <c r="H12" s="311"/>
      <c r="I12" s="320" t="s">
        <v>721</v>
      </c>
      <c r="J12" s="320"/>
      <c r="K12" s="374"/>
      <c r="L12" s="312"/>
      <c r="M12" s="159" t="str">
        <f>IF(K12="","Renseigner le champs Pays ou territoire","")</f>
        <v>Renseigner le champs Pays ou territoire</v>
      </c>
    </row>
    <row r="13" spans="1:24" ht="22.35" customHeight="1">
      <c r="A13" s="358" t="s">
        <v>717</v>
      </c>
      <c r="B13" s="359"/>
      <c r="C13" s="375"/>
      <c r="D13" s="375"/>
      <c r="E13" s="375"/>
      <c r="F13" s="375"/>
      <c r="G13" s="375"/>
      <c r="H13" s="375"/>
      <c r="I13" s="375"/>
      <c r="J13" s="375"/>
      <c r="K13" s="375"/>
      <c r="L13" s="376"/>
    </row>
    <row r="14" spans="1:24" ht="18.75">
      <c r="A14" s="308" t="s">
        <v>308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10"/>
    </row>
    <row r="15" spans="1:24" s="147" customFormat="1" ht="37.5">
      <c r="A15" s="163" t="s">
        <v>6</v>
      </c>
      <c r="B15" s="321" t="s">
        <v>8</v>
      </c>
      <c r="C15" s="322"/>
      <c r="D15" s="323"/>
      <c r="E15" s="161" t="s">
        <v>4</v>
      </c>
      <c r="F15" s="321" t="s">
        <v>7</v>
      </c>
      <c r="G15" s="322"/>
      <c r="H15" s="323"/>
      <c r="I15" s="162" t="s">
        <v>9</v>
      </c>
      <c r="J15" s="334" t="s">
        <v>295</v>
      </c>
      <c r="K15" s="336"/>
      <c r="L15" s="164" t="s">
        <v>181</v>
      </c>
      <c r="M15" s="143"/>
      <c r="N15" s="143"/>
      <c r="O15" s="143"/>
      <c r="P15" s="143"/>
      <c r="Q15" s="143"/>
      <c r="R15" s="143"/>
      <c r="S15" s="143"/>
      <c r="T15" s="143"/>
      <c r="U15" s="146"/>
      <c r="V15" s="146"/>
      <c r="W15" s="146"/>
      <c r="X15" s="146"/>
    </row>
    <row r="16" spans="1:24" ht="22.35" customHeight="1">
      <c r="A16" s="228"/>
      <c r="B16" s="341"/>
      <c r="C16" s="341"/>
      <c r="D16" s="341"/>
      <c r="E16" s="229"/>
      <c r="F16" s="341"/>
      <c r="G16" s="341"/>
      <c r="H16" s="341"/>
      <c r="I16" s="229"/>
      <c r="J16" s="417"/>
      <c r="K16" s="417"/>
      <c r="L16" s="337"/>
    </row>
    <row r="17" spans="1:15" ht="22.35" customHeight="1">
      <c r="A17" s="230"/>
      <c r="B17" s="327"/>
      <c r="C17" s="327"/>
      <c r="D17" s="327"/>
      <c r="E17" s="231"/>
      <c r="F17" s="327"/>
      <c r="G17" s="327"/>
      <c r="H17" s="327"/>
      <c r="I17" s="231"/>
      <c r="J17" s="340"/>
      <c r="K17" s="340"/>
      <c r="L17" s="337"/>
    </row>
    <row r="18" spans="1:15" ht="22.35" customHeight="1">
      <c r="A18" s="230"/>
      <c r="B18" s="327"/>
      <c r="C18" s="327"/>
      <c r="D18" s="327"/>
      <c r="E18" s="231"/>
      <c r="F18" s="327"/>
      <c r="G18" s="327"/>
      <c r="H18" s="327"/>
      <c r="I18" s="231"/>
      <c r="J18" s="340"/>
      <c r="K18" s="340"/>
      <c r="L18" s="337"/>
    </row>
    <row r="19" spans="1:15" ht="22.35" customHeight="1">
      <c r="A19" s="230"/>
      <c r="B19" s="327"/>
      <c r="C19" s="327"/>
      <c r="D19" s="327"/>
      <c r="E19" s="231"/>
      <c r="F19" s="327"/>
      <c r="G19" s="327"/>
      <c r="H19" s="327"/>
      <c r="I19" s="231"/>
      <c r="J19" s="340"/>
      <c r="K19" s="340"/>
      <c r="L19" s="337"/>
    </row>
    <row r="20" spans="1:15" ht="22.35" customHeight="1">
      <c r="A20" s="230"/>
      <c r="B20" s="327"/>
      <c r="C20" s="327"/>
      <c r="D20" s="327"/>
      <c r="E20" s="231"/>
      <c r="F20" s="327"/>
      <c r="G20" s="327"/>
      <c r="H20" s="327"/>
      <c r="I20" s="231"/>
      <c r="J20" s="340"/>
      <c r="K20" s="340"/>
      <c r="L20" s="337"/>
    </row>
    <row r="21" spans="1:15" ht="22.35" customHeight="1">
      <c r="A21" s="232"/>
      <c r="B21" s="339"/>
      <c r="C21" s="339"/>
      <c r="D21" s="339"/>
      <c r="E21" s="233"/>
      <c r="F21" s="339"/>
      <c r="G21" s="339"/>
      <c r="H21" s="339"/>
      <c r="I21" s="233"/>
      <c r="J21" s="324"/>
      <c r="K21" s="324"/>
      <c r="L21" s="338"/>
    </row>
    <row r="22" spans="1:15" ht="19.350000000000001" customHeight="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</row>
    <row r="23" spans="1:15" ht="19.350000000000001" customHeight="1">
      <c r="A23" s="326" t="s">
        <v>628</v>
      </c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</row>
    <row r="24" spans="1:15" ht="36" customHeight="1">
      <c r="A24" s="162" t="s">
        <v>625</v>
      </c>
      <c r="B24" s="334" t="s">
        <v>744</v>
      </c>
      <c r="C24" s="335"/>
      <c r="D24" s="336"/>
      <c r="E24" s="174" t="s">
        <v>4</v>
      </c>
      <c r="F24" s="263" t="s">
        <v>626</v>
      </c>
      <c r="G24" s="335" t="s">
        <v>745</v>
      </c>
      <c r="H24" s="335"/>
      <c r="I24" s="336"/>
      <c r="J24" s="175" t="s">
        <v>627</v>
      </c>
      <c r="K24" s="328" t="s">
        <v>181</v>
      </c>
      <c r="L24" s="329"/>
    </row>
    <row r="25" spans="1:15" ht="22.35" customHeight="1">
      <c r="A25" s="234"/>
      <c r="B25" s="332"/>
      <c r="C25" s="332"/>
      <c r="D25" s="332"/>
      <c r="E25" s="261"/>
      <c r="F25" s="235"/>
      <c r="G25" s="333"/>
      <c r="H25" s="333"/>
      <c r="I25" s="333"/>
      <c r="J25" s="259"/>
      <c r="K25" s="330"/>
      <c r="L25" s="330"/>
    </row>
    <row r="26" spans="1:15" ht="22.35" customHeight="1">
      <c r="A26" s="236"/>
      <c r="B26" s="343"/>
      <c r="C26" s="343"/>
      <c r="D26" s="343"/>
      <c r="E26" s="262"/>
      <c r="F26" s="237"/>
      <c r="G26" s="286"/>
      <c r="H26" s="286"/>
      <c r="I26" s="286"/>
      <c r="J26" s="260"/>
      <c r="K26" s="331"/>
      <c r="L26" s="331"/>
    </row>
    <row r="27" spans="1:15" ht="10.35" customHeight="1">
      <c r="A27" s="165"/>
      <c r="B27" s="148"/>
      <c r="C27" s="148"/>
      <c r="D27" s="148"/>
      <c r="E27" s="149"/>
      <c r="F27" s="150"/>
      <c r="G27" s="150"/>
      <c r="H27" s="151"/>
      <c r="I27" s="152"/>
      <c r="J27" s="147"/>
    </row>
    <row r="28" spans="1:15" ht="36.6" customHeight="1">
      <c r="A28" s="344" t="s">
        <v>659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5"/>
      <c r="L28" s="226" t="s">
        <v>695</v>
      </c>
      <c r="M28" s="37"/>
    </row>
    <row r="29" spans="1:15" ht="22.35" customHeight="1">
      <c r="A29" s="347" t="s">
        <v>661</v>
      </c>
      <c r="B29" s="346"/>
      <c r="C29" s="348"/>
      <c r="D29" s="348"/>
      <c r="E29" s="346" t="s">
        <v>633</v>
      </c>
      <c r="F29" s="346"/>
      <c r="G29" s="213"/>
      <c r="H29" s="168" t="s">
        <v>634</v>
      </c>
      <c r="I29" s="169"/>
      <c r="J29" s="168" t="s">
        <v>660</v>
      </c>
      <c r="K29" s="170"/>
      <c r="L29" s="166" t="str">
        <f>IF((17.5*(G29+I29))+C29+K29=0,"",(17.5*(G29+I29))+C29+K29)</f>
        <v/>
      </c>
      <c r="M29" s="397" t="str">
        <f>IF(OR(C32="",G32="",K32=""),IF(OR(C32&lt;&gt;"",G32&lt;&gt;"",K32&lt;&gt;""),"Renseignez les cases : Type de véhicule   -  Puissance du véhicule  - Kilomètres à parcourir",""),"")</f>
        <v/>
      </c>
      <c r="N29" s="397"/>
      <c r="O29" s="397"/>
    </row>
    <row r="30" spans="1:15" ht="22.35" customHeight="1">
      <c r="A30" s="350" t="s">
        <v>665</v>
      </c>
      <c r="B30" s="349"/>
      <c r="C30" s="351"/>
      <c r="D30" s="351"/>
      <c r="E30" s="349" t="s">
        <v>664</v>
      </c>
      <c r="F30" s="349"/>
      <c r="G30" s="171"/>
      <c r="H30" s="172" t="s">
        <v>663</v>
      </c>
      <c r="I30" s="212"/>
      <c r="J30" s="172" t="s">
        <v>662</v>
      </c>
      <c r="K30" s="173"/>
      <c r="L30" s="167" t="str">
        <f>IF(C30+G30+I30+K30=0,"",C30+G30+I30+K30)</f>
        <v/>
      </c>
      <c r="M30" s="397"/>
      <c r="N30" s="397"/>
      <c r="O30" s="397"/>
    </row>
    <row r="31" spans="1:15" ht="22.35" customHeight="1">
      <c r="A31" s="354" t="s">
        <v>667</v>
      </c>
      <c r="B31" s="355"/>
      <c r="C31" s="342"/>
      <c r="D31" s="342"/>
      <c r="E31" s="355" t="s">
        <v>666</v>
      </c>
      <c r="F31" s="355"/>
      <c r="G31" s="248"/>
      <c r="H31" s="249" t="s">
        <v>629</v>
      </c>
      <c r="I31" s="352"/>
      <c r="J31" s="352"/>
      <c r="K31" s="353"/>
      <c r="L31" s="250" t="str">
        <f>IF(C31+G31=0,"",C31+G31)</f>
        <v/>
      </c>
      <c r="M31" s="397"/>
      <c r="N31" s="397"/>
      <c r="O31" s="397"/>
    </row>
    <row r="32" spans="1:15" ht="22.35" customHeight="1">
      <c r="A32" s="410" t="s">
        <v>668</v>
      </c>
      <c r="B32" s="411"/>
      <c r="C32" s="412"/>
      <c r="D32" s="412"/>
      <c r="E32" s="415" t="s">
        <v>607</v>
      </c>
      <c r="F32" s="415"/>
      <c r="G32" s="253"/>
      <c r="H32" s="247">
        <f>IF(C32="Moto&gt;125cm3",1,IF(C32="Autres VH à moteur",2,0))</f>
        <v>0</v>
      </c>
      <c r="I32" s="436" t="s">
        <v>725</v>
      </c>
      <c r="J32" s="436"/>
      <c r="K32" s="251"/>
      <c r="L32" s="252">
        <f>IFERROR(IF(C32="Automobile",'Indemnités kilométriques'!B21*'ODM Hors KDS'!K32,
IF(C32="Moto&gt;125cm3",'Indemnités kilométriques'!B30*'ODM Hors KDS'!K32,
IF(C32="Autres VH à moteur",'Indemnités kilométriques'!B30*'ODM Hors KDS'!K32,))),"")</f>
        <v>0</v>
      </c>
      <c r="M32" s="397"/>
      <c r="N32" s="397"/>
      <c r="O32" s="397"/>
    </row>
    <row r="33" spans="1:20" ht="19.350000000000001" customHeight="1">
      <c r="A33" s="344" t="s">
        <v>630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5"/>
      <c r="L33" s="404" t="s">
        <v>695</v>
      </c>
      <c r="M33" s="413"/>
      <c r="N33" s="414"/>
      <c r="O33" s="414"/>
      <c r="P33" s="414"/>
      <c r="Q33" s="414"/>
      <c r="R33" s="414"/>
    </row>
    <row r="34" spans="1:20" ht="22.35" customHeight="1">
      <c r="A34" s="347" t="s">
        <v>673</v>
      </c>
      <c r="B34" s="346"/>
      <c r="C34" s="399">
        <f>IF(K12="FRANCE","",K12)</f>
        <v>0</v>
      </c>
      <c r="D34" s="399"/>
      <c r="E34" s="399"/>
      <c r="F34" s="307" t="s">
        <v>612</v>
      </c>
      <c r="G34" s="307"/>
      <c r="H34" s="307"/>
      <c r="I34" s="398" t="str">
        <f>IFERROR(INDEX(Etranger!A3:D218,MATCH(C34,Etranger!A3:A218,0),2),"")</f>
        <v/>
      </c>
      <c r="J34" s="398"/>
      <c r="K34" s="398"/>
      <c r="L34" s="405"/>
    </row>
    <row r="35" spans="1:20" ht="22.35" customHeight="1">
      <c r="A35" s="350" t="s">
        <v>613</v>
      </c>
      <c r="B35" s="349"/>
      <c r="C35" s="400" t="str">
        <f>IFERROR(INDEX(Etranger!A3:D218,MATCH(C34,Etranger!A3:A218,0),3),"")</f>
        <v/>
      </c>
      <c r="D35" s="400"/>
      <c r="E35" s="172" t="s">
        <v>637</v>
      </c>
      <c r="F35" s="203"/>
      <c r="G35" s="176" t="s">
        <v>636</v>
      </c>
      <c r="H35" s="214" t="str">
        <f>IFERROR(INDEX(Etranger!A3:D218,MATCH(C34,Etranger!A3:A218,0),4),"")</f>
        <v/>
      </c>
      <c r="I35" s="177" t="s">
        <v>635</v>
      </c>
      <c r="J35" s="401"/>
      <c r="K35" s="401"/>
      <c r="L35" s="180" t="str">
        <f>IFERROR(C35*F35+H35*J35,"")</f>
        <v/>
      </c>
    </row>
    <row r="36" spans="1:20" ht="22.35" customHeight="1">
      <c r="A36" s="402" t="s">
        <v>700</v>
      </c>
      <c r="B36" s="403"/>
      <c r="C36" s="406"/>
      <c r="D36" s="406"/>
      <c r="E36" s="178" t="s">
        <v>629</v>
      </c>
      <c r="F36" s="407"/>
      <c r="G36" s="407"/>
      <c r="H36" s="407"/>
      <c r="I36" s="407"/>
      <c r="J36" s="407"/>
      <c r="K36" s="407"/>
      <c r="L36" s="181" t="str">
        <f>IF(C36=0,"",C36)</f>
        <v/>
      </c>
      <c r="T36" s="144"/>
    </row>
    <row r="37" spans="1:20" ht="19.350000000000001" customHeight="1">
      <c r="A37" s="408" t="s">
        <v>631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8"/>
      <c r="L37" s="408"/>
    </row>
    <row r="38" spans="1:20" ht="20.25" customHeight="1">
      <c r="A38" s="409" t="s">
        <v>615</v>
      </c>
      <c r="B38" s="409"/>
      <c r="C38" s="409"/>
      <c r="D38" s="409"/>
      <c r="E38" s="409"/>
      <c r="F38" s="409"/>
      <c r="G38" s="409"/>
      <c r="H38" s="409"/>
      <c r="I38" s="409"/>
      <c r="J38" s="409"/>
      <c r="K38" s="409"/>
      <c r="L38" s="409"/>
    </row>
    <row r="39" spans="1:20" ht="20.25" customHeight="1">
      <c r="A39" s="301" t="s">
        <v>701</v>
      </c>
      <c r="B39" s="297"/>
      <c r="C39" s="298"/>
      <c r="D39" s="297" t="s">
        <v>702</v>
      </c>
      <c r="E39" s="297"/>
      <c r="F39" s="298"/>
      <c r="G39" s="295" t="s">
        <v>703</v>
      </c>
      <c r="H39" s="293" t="s">
        <v>704</v>
      </c>
      <c r="I39" s="382" t="s">
        <v>705</v>
      </c>
      <c r="J39" s="291" t="s">
        <v>337</v>
      </c>
      <c r="K39" s="292"/>
      <c r="L39" s="381" t="s">
        <v>706</v>
      </c>
    </row>
    <row r="40" spans="1:20" ht="20.25" customHeight="1">
      <c r="A40" s="302"/>
      <c r="B40" s="299"/>
      <c r="C40" s="300"/>
      <c r="D40" s="299"/>
      <c r="E40" s="299"/>
      <c r="F40" s="300"/>
      <c r="G40" s="296"/>
      <c r="H40" s="294"/>
      <c r="I40" s="295"/>
      <c r="J40" s="179" t="s">
        <v>317</v>
      </c>
      <c r="K40" s="179" t="s">
        <v>290</v>
      </c>
      <c r="L40" s="293"/>
    </row>
    <row r="41" spans="1:20" ht="22.35" customHeight="1">
      <c r="A41" s="303"/>
      <c r="B41" s="303"/>
      <c r="C41" s="303"/>
      <c r="D41" s="303"/>
      <c r="E41" s="303"/>
      <c r="F41" s="303"/>
      <c r="G41" s="215"/>
      <c r="H41" s="242"/>
      <c r="I41" s="191"/>
      <c r="J41" s="185"/>
      <c r="K41" s="186"/>
      <c r="L41" s="223"/>
    </row>
    <row r="42" spans="1:20" ht="22.35" customHeight="1">
      <c r="A42" s="304"/>
      <c r="B42" s="304"/>
      <c r="C42" s="304"/>
      <c r="D42" s="304"/>
      <c r="E42" s="304"/>
      <c r="F42" s="304"/>
      <c r="G42" s="216"/>
      <c r="H42" s="243"/>
      <c r="I42" s="192"/>
      <c r="J42" s="187"/>
      <c r="K42" s="188"/>
      <c r="L42" s="224"/>
    </row>
    <row r="43" spans="1:20" ht="22.35" customHeight="1">
      <c r="A43" s="304"/>
      <c r="B43" s="304"/>
      <c r="C43" s="304"/>
      <c r="D43" s="304"/>
      <c r="E43" s="304"/>
      <c r="F43" s="304"/>
      <c r="G43" s="216"/>
      <c r="H43" s="243"/>
      <c r="I43" s="192"/>
      <c r="J43" s="187"/>
      <c r="K43" s="188"/>
      <c r="L43" s="224"/>
    </row>
    <row r="44" spans="1:20" ht="22.35" customHeight="1">
      <c r="A44" s="304"/>
      <c r="B44" s="304"/>
      <c r="C44" s="304"/>
      <c r="D44" s="304"/>
      <c r="E44" s="304"/>
      <c r="F44" s="304"/>
      <c r="G44" s="216"/>
      <c r="H44" s="243"/>
      <c r="I44" s="192"/>
      <c r="J44" s="187"/>
      <c r="K44" s="258"/>
      <c r="L44" s="224"/>
    </row>
    <row r="45" spans="1:20" ht="22.35" customHeight="1">
      <c r="A45" s="394"/>
      <c r="B45" s="394"/>
      <c r="C45" s="394"/>
      <c r="D45" s="394"/>
      <c r="E45" s="394"/>
      <c r="F45" s="394"/>
      <c r="G45" s="217"/>
      <c r="H45" s="244"/>
      <c r="I45" s="193"/>
      <c r="J45" s="189"/>
      <c r="K45" s="190"/>
      <c r="L45" s="225"/>
    </row>
    <row r="46" spans="1:20" ht="20.25" customHeight="1">
      <c r="A46" s="380" t="s">
        <v>614</v>
      </c>
      <c r="B46" s="380"/>
      <c r="C46" s="380"/>
      <c r="D46" s="380"/>
      <c r="E46" s="380"/>
      <c r="F46" s="380"/>
      <c r="G46" s="380"/>
      <c r="H46" s="380"/>
      <c r="I46" s="380"/>
      <c r="J46" s="380"/>
      <c r="K46" s="380"/>
      <c r="L46" s="380"/>
    </row>
    <row r="47" spans="1:20" ht="20.25" customHeight="1">
      <c r="A47" s="301" t="s">
        <v>707</v>
      </c>
      <c r="B47" s="297"/>
      <c r="C47" s="297"/>
      <c r="D47" s="297" t="s">
        <v>708</v>
      </c>
      <c r="E47" s="297"/>
      <c r="F47" s="298"/>
      <c r="G47" s="382" t="s">
        <v>703</v>
      </c>
      <c r="H47" s="381" t="s">
        <v>709</v>
      </c>
      <c r="I47" s="386" t="s">
        <v>742</v>
      </c>
      <c r="J47" s="291" t="s">
        <v>738</v>
      </c>
      <c r="K47" s="292"/>
      <c r="L47" s="381" t="s">
        <v>706</v>
      </c>
    </row>
    <row r="48" spans="1:20" ht="20.25" customHeight="1">
      <c r="A48" s="385"/>
      <c r="B48" s="383"/>
      <c r="C48" s="383"/>
      <c r="D48" s="383"/>
      <c r="E48" s="383"/>
      <c r="F48" s="384"/>
      <c r="G48" s="382"/>
      <c r="H48" s="381"/>
      <c r="I48" s="386"/>
      <c r="J48" s="179" t="s">
        <v>317</v>
      </c>
      <c r="K48" s="179" t="s">
        <v>290</v>
      </c>
      <c r="L48" s="381"/>
    </row>
    <row r="49" spans="1:24" ht="22.35" customHeight="1">
      <c r="A49" s="289"/>
      <c r="B49" s="289"/>
      <c r="C49" s="289"/>
      <c r="D49" s="289"/>
      <c r="E49" s="289"/>
      <c r="F49" s="289"/>
      <c r="G49" s="215"/>
      <c r="H49" s="242"/>
      <c r="I49" s="182"/>
      <c r="J49" s="185"/>
      <c r="K49" s="186"/>
      <c r="L49" s="223"/>
    </row>
    <row r="50" spans="1:24" ht="22.35" customHeight="1">
      <c r="A50" s="290"/>
      <c r="B50" s="290"/>
      <c r="C50" s="290"/>
      <c r="D50" s="290"/>
      <c r="E50" s="290"/>
      <c r="F50" s="290"/>
      <c r="G50" s="216"/>
      <c r="H50" s="243"/>
      <c r="I50" s="183"/>
      <c r="J50" s="187"/>
      <c r="K50" s="188"/>
      <c r="L50" s="224"/>
    </row>
    <row r="51" spans="1:24" ht="22.35" customHeight="1">
      <c r="A51" s="290"/>
      <c r="B51" s="290"/>
      <c r="C51" s="290"/>
      <c r="D51" s="290"/>
      <c r="E51" s="290"/>
      <c r="F51" s="290"/>
      <c r="G51" s="216"/>
      <c r="H51" s="243"/>
      <c r="I51" s="183"/>
      <c r="J51" s="187"/>
      <c r="K51" s="188"/>
      <c r="L51" s="224"/>
    </row>
    <row r="52" spans="1:24" ht="22.35" customHeight="1">
      <c r="A52" s="288"/>
      <c r="B52" s="288"/>
      <c r="C52" s="288"/>
      <c r="D52" s="288"/>
      <c r="E52" s="288"/>
      <c r="F52" s="288"/>
      <c r="G52" s="217"/>
      <c r="H52" s="244"/>
      <c r="I52" s="184"/>
      <c r="J52" s="189"/>
      <c r="K52" s="190"/>
      <c r="L52" s="225"/>
    </row>
    <row r="53" spans="1:24" ht="20.25" customHeight="1">
      <c r="A53" s="287" t="s">
        <v>303</v>
      </c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</row>
    <row r="54" spans="1:24" ht="39.75">
      <c r="A54" s="393" t="s">
        <v>729</v>
      </c>
      <c r="B54" s="389"/>
      <c r="C54" s="389"/>
      <c r="D54" s="389"/>
      <c r="E54" s="389" t="str">
        <f>IF(A55="ETRANGER","Ville",
IF(A56="ETRANGER","Ville",""))</f>
        <v/>
      </c>
      <c r="F54" s="390"/>
      <c r="G54" s="387" t="s">
        <v>674</v>
      </c>
      <c r="H54" s="388"/>
      <c r="I54" s="240" t="s">
        <v>727</v>
      </c>
      <c r="J54" s="240" t="s">
        <v>728</v>
      </c>
      <c r="K54" s="241" t="s">
        <v>632</v>
      </c>
      <c r="L54" s="240" t="s">
        <v>741</v>
      </c>
      <c r="M54" s="159"/>
      <c r="N54" s="159"/>
      <c r="O54" s="159"/>
      <c r="P54" s="159"/>
      <c r="Q54" s="159"/>
    </row>
    <row r="55" spans="1:24" ht="22.35" customHeight="1">
      <c r="A55" s="392"/>
      <c r="B55" s="379"/>
      <c r="C55" s="391" t="str">
        <f>IF(A55="Commune du 77","Précisez le nom de la ville :",
IF(A55="Commune du 91","Précisez le nom de la ville :",
IF(A55="Commune du 92","Précisez le nom de la ville :",
IF(A55="Commune du 93","Précisez le nom de la ville :",
IF(A55="Commune du 94","Précisez le nom de la ville :",
IF(A55="Commune du 95","Précisez le nom de la ville :",
IF(A55="PARIS","INTRA-MUROS",
IF(A55="BORDEAUX","",
IF(A55="LILLE","",
IF(A55="LYON","",
IF(A55="MARSEILLE","",
IF(A55="MONTPELLIER","",
IF(A55="NANTES","",
IF(A55="NICE","",
IF(A55="RENNES","",
IF(A55="STRASBOURG","",
IF(A55="TOULOUSE","",
IF(A55="AIX EN PROVENCE","",
IF(A55="CLUNY","",
IF(A55="AUTRE VILLE","Précisez le nom de la ville :",
IF(A55="ETRANGER",C34,
IF(A55="","",))))))))))))))))))))))</f>
        <v/>
      </c>
      <c r="D55" s="391"/>
      <c r="E55" s="378"/>
      <c r="F55" s="379"/>
      <c r="G55" s="395"/>
      <c r="H55" s="396"/>
      <c r="I55" s="205"/>
      <c r="J55" s="204"/>
      <c r="K55" s="218"/>
      <c r="L55" s="227" t="str">
        <f>IFERROR(IF(A55&lt;&gt;"ETRANGER",Hotel!D25*J55,C35*J55),"")</f>
        <v/>
      </c>
      <c r="M55" s="159" t="str">
        <f>IF(OR(AND(A55&lt;&gt;"",J55=""),(AND(A55="",J55&lt;&gt;""))),"Renseignez la case Nombre de nuitées","")</f>
        <v/>
      </c>
      <c r="N55" s="159"/>
      <c r="O55" s="159"/>
      <c r="P55" s="159"/>
      <c r="Q55" s="159"/>
    </row>
    <row r="56" spans="1:24" ht="22.35" customHeight="1">
      <c r="A56" s="392"/>
      <c r="B56" s="379"/>
      <c r="C56" s="391" t="str">
        <f>IF(A56="Commune du 77","Précisez le nom de la ville :",
IF(A56="Commune du 91","Précisez le nom de la ville :",
IF(A56="Commune du 92","Précisez le nom de la ville :",
IF(A56="Commune du 93","Précisez le nom de la ville :",
IF(A56="Commune du 94","Précisez le nom de la ville :",
IF(A56="Commune du 95","Précisez le nom de la ville :",
IF(A56="PARIS","INTRA-MUROS",
IF(A56="BORDEAUX","",
IF(A56="LILLE","",
IF(A56="LYON","",
IF(A56="MARSEILLE","",
IF(A56="MONTPELLIER","",
IF(A56="NANTES","",
IF(A56="NICE","",
IF(A56="RENNES","",
IF(A56="STRASBOURG","",
IF(A56="TOULOUSE","",
IF(A56="AIX EN PROVENCE","",
IF(A56="CLUNY","",
IF(A56="AUTRE VILLE","Précisez le nom de la ville :",
IF(A56="ETRANGER",C34,
IF(A56="","",))))))))))))))))))))))</f>
        <v/>
      </c>
      <c r="D56" s="391"/>
      <c r="E56" s="378"/>
      <c r="F56" s="379"/>
      <c r="G56" s="395"/>
      <c r="H56" s="396"/>
      <c r="I56" s="205"/>
      <c r="J56" s="204"/>
      <c r="K56" s="218"/>
      <c r="L56" s="227" t="str">
        <f>IFERROR(IF(A56&lt;&gt;"ETRANGER",Hotel!D26*J56,C35*J56),"")</f>
        <v/>
      </c>
      <c r="M56" s="159" t="str">
        <f>IF(OR(AND(A56&lt;&gt;"",J56=""),(AND(A56="",J56&lt;&gt;""))),"Renseignez la case Nombre de nuitées","")</f>
        <v/>
      </c>
      <c r="N56" s="159"/>
      <c r="O56" s="159"/>
      <c r="P56" s="159"/>
      <c r="Q56" s="159"/>
      <c r="R56" s="153"/>
      <c r="S56" s="153"/>
      <c r="T56" s="153"/>
      <c r="U56" s="153"/>
      <c r="V56" s="153"/>
      <c r="W56" s="153"/>
      <c r="X56" s="153"/>
    </row>
    <row r="57" spans="1:24" ht="20.25" customHeight="1">
      <c r="A57" s="380" t="s">
        <v>302</v>
      </c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</row>
    <row r="58" spans="1:24" ht="20.25" customHeight="1">
      <c r="A58" s="430" t="s">
        <v>730</v>
      </c>
      <c r="B58" s="431"/>
      <c r="C58" s="432"/>
      <c r="D58" s="426" t="s">
        <v>731</v>
      </c>
      <c r="E58" s="426"/>
      <c r="F58" s="427"/>
      <c r="G58" s="377" t="s">
        <v>732</v>
      </c>
      <c r="H58" s="377"/>
      <c r="I58" s="377" t="s">
        <v>733</v>
      </c>
      <c r="J58" s="377"/>
      <c r="K58" s="420" t="s">
        <v>181</v>
      </c>
      <c r="L58" s="381" t="s">
        <v>734</v>
      </c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</row>
    <row r="59" spans="1:24" ht="20.25" customHeight="1">
      <c r="A59" s="433"/>
      <c r="B59" s="434"/>
      <c r="C59" s="435"/>
      <c r="D59" s="428"/>
      <c r="E59" s="428"/>
      <c r="F59" s="429"/>
      <c r="G59" s="208" t="s">
        <v>195</v>
      </c>
      <c r="H59" s="208" t="s">
        <v>196</v>
      </c>
      <c r="I59" s="208" t="s">
        <v>195</v>
      </c>
      <c r="J59" s="208" t="s">
        <v>196</v>
      </c>
      <c r="K59" s="421"/>
      <c r="L59" s="381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</row>
    <row r="60" spans="1:24" ht="22.35" customHeight="1">
      <c r="A60" s="418"/>
      <c r="B60" s="418"/>
      <c r="C60" s="418"/>
      <c r="D60" s="418"/>
      <c r="E60" s="418"/>
      <c r="F60" s="418"/>
      <c r="G60" s="206"/>
      <c r="H60" s="206"/>
      <c r="I60" s="245"/>
      <c r="J60" s="245"/>
      <c r="K60" s="219"/>
      <c r="L60" s="221"/>
    </row>
    <row r="61" spans="1:24" ht="22.35" customHeight="1">
      <c r="A61" s="419"/>
      <c r="B61" s="419"/>
      <c r="C61" s="419"/>
      <c r="D61" s="419"/>
      <c r="E61" s="419"/>
      <c r="F61" s="419"/>
      <c r="G61" s="207"/>
      <c r="H61" s="207"/>
      <c r="I61" s="246"/>
      <c r="J61" s="246"/>
      <c r="K61" s="220"/>
      <c r="L61" s="222"/>
    </row>
    <row r="62" spans="1:24" ht="30.6" customHeight="1">
      <c r="A62" s="423" t="s">
        <v>638</v>
      </c>
      <c r="B62" s="423"/>
      <c r="C62" s="423"/>
      <c r="D62" s="423"/>
      <c r="E62" s="423"/>
      <c r="F62" s="423"/>
      <c r="G62" s="423"/>
      <c r="H62" s="423"/>
      <c r="I62" s="209" t="s">
        <v>696</v>
      </c>
      <c r="J62" s="422" t="str">
        <f>IF(I62="Oui","Si oui, avance de € :","")</f>
        <v/>
      </c>
      <c r="K62" s="422"/>
      <c r="L62" s="238" t="str">
        <f>IF(I62="Oui",D63*75%,"")</f>
        <v/>
      </c>
    </row>
    <row r="63" spans="1:24" ht="24" customHeight="1">
      <c r="A63" s="306" t="s">
        <v>654</v>
      </c>
      <c r="B63" s="306"/>
      <c r="C63" s="306"/>
      <c r="D63" s="424">
        <f>'Rappel de cellule'!J18+'Rappel de cellule'!J21</f>
        <v>0</v>
      </c>
      <c r="E63" s="424"/>
      <c r="F63" s="425" t="s">
        <v>655</v>
      </c>
      <c r="G63" s="425"/>
      <c r="H63" s="425"/>
      <c r="I63" s="210">
        <f>'Rappel de cellule'!J15</f>
        <v>0</v>
      </c>
      <c r="J63" s="305" t="s">
        <v>653</v>
      </c>
      <c r="K63" s="305"/>
      <c r="L63" s="211">
        <f>'Rappel de cellule'!J24+'Rappel de cellule'!J15</f>
        <v>0</v>
      </c>
    </row>
    <row r="64" spans="1:24" ht="35.1" customHeight="1">
      <c r="A64" s="283" t="s">
        <v>282</v>
      </c>
      <c r="B64" s="283"/>
      <c r="C64" s="284"/>
      <c r="D64" s="285"/>
      <c r="E64" s="239"/>
      <c r="F64" s="142"/>
      <c r="G64" s="142"/>
      <c r="H64" s="142"/>
      <c r="I64" s="142"/>
      <c r="J64" s="142"/>
    </row>
    <row r="65" spans="1:12" ht="175.35" customHeight="1">
      <c r="A65" s="277" t="s">
        <v>739</v>
      </c>
      <c r="B65" s="278"/>
      <c r="C65" s="278"/>
      <c r="D65" s="279"/>
      <c r="E65" s="280" t="s">
        <v>740</v>
      </c>
      <c r="F65" s="281"/>
      <c r="G65" s="281"/>
      <c r="H65" s="282"/>
      <c r="I65" s="280" t="s">
        <v>743</v>
      </c>
      <c r="J65" s="281"/>
      <c r="K65" s="281"/>
      <c r="L65" s="282"/>
    </row>
    <row r="66" spans="1:12">
      <c r="A66" s="254"/>
      <c r="B66" s="255"/>
      <c r="C66" s="255"/>
      <c r="D66" s="255"/>
      <c r="E66" s="255"/>
      <c r="F66" s="255"/>
      <c r="G66" s="255"/>
      <c r="H66" s="255"/>
      <c r="I66" s="255"/>
      <c r="J66" s="255"/>
      <c r="K66" s="256"/>
      <c r="L66" s="257"/>
    </row>
    <row r="67" spans="1:12" ht="176.1" customHeight="1">
      <c r="A67" s="274" t="s">
        <v>735</v>
      </c>
      <c r="B67" s="275"/>
      <c r="C67" s="275"/>
      <c r="D67" s="275"/>
      <c r="E67" s="275"/>
      <c r="F67" s="276"/>
      <c r="G67" s="274" t="s">
        <v>736</v>
      </c>
      <c r="H67" s="275"/>
      <c r="I67" s="275"/>
      <c r="J67" s="275"/>
      <c r="K67" s="275"/>
      <c r="L67" s="276"/>
    </row>
    <row r="68" spans="1:12">
      <c r="A68" s="143"/>
      <c r="B68" s="143"/>
      <c r="C68" s="143"/>
      <c r="D68" s="143"/>
      <c r="E68" s="143"/>
      <c r="F68" s="143"/>
      <c r="G68" s="143"/>
      <c r="H68" s="143"/>
      <c r="I68" s="143"/>
      <c r="J68" s="143"/>
    </row>
    <row r="69" spans="1:12" ht="33.75" customHeight="1">
      <c r="A69" s="416" t="s">
        <v>697</v>
      </c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16"/>
    </row>
    <row r="70" spans="1:12">
      <c r="A70" s="143"/>
      <c r="B70" s="143"/>
      <c r="C70" s="143"/>
      <c r="D70" s="143"/>
      <c r="E70" s="143"/>
      <c r="F70" s="143"/>
      <c r="G70" s="143"/>
      <c r="H70" s="143"/>
      <c r="I70" s="143"/>
      <c r="J70" s="143"/>
    </row>
    <row r="71" spans="1:12">
      <c r="A71" s="143"/>
      <c r="B71" s="143"/>
      <c r="C71" s="143"/>
      <c r="D71" s="143"/>
      <c r="E71" s="143"/>
      <c r="F71" s="143"/>
      <c r="G71" s="143"/>
      <c r="H71" s="143"/>
      <c r="I71" s="143"/>
      <c r="J71" s="143"/>
    </row>
    <row r="72" spans="1:12">
      <c r="A72" s="143"/>
      <c r="B72" s="143"/>
      <c r="C72" s="143"/>
      <c r="D72" s="143"/>
      <c r="E72" s="143"/>
      <c r="F72" s="143"/>
      <c r="G72" s="143"/>
      <c r="H72" s="143"/>
      <c r="I72" s="143"/>
      <c r="J72" s="143"/>
    </row>
    <row r="73" spans="1:12">
      <c r="A73" s="143"/>
      <c r="B73" s="143"/>
      <c r="C73" s="143"/>
      <c r="D73" s="143"/>
      <c r="E73" s="143"/>
      <c r="F73" s="143"/>
      <c r="G73" s="143"/>
      <c r="H73" s="143"/>
      <c r="I73" s="143"/>
      <c r="J73" s="143"/>
    </row>
    <row r="74" spans="1:12">
      <c r="A74" s="143"/>
      <c r="B74" s="143"/>
      <c r="C74" s="143"/>
      <c r="D74" s="143"/>
      <c r="E74" s="143"/>
      <c r="F74" s="143"/>
      <c r="G74" s="143"/>
      <c r="H74" s="143"/>
      <c r="I74" s="143"/>
      <c r="J74" s="143"/>
    </row>
    <row r="75" spans="1:12">
      <c r="A75" s="143"/>
      <c r="B75" s="143"/>
      <c r="C75" s="143"/>
      <c r="D75" s="143"/>
      <c r="E75" s="143"/>
      <c r="F75" s="143"/>
      <c r="G75" s="143"/>
      <c r="H75" s="143"/>
      <c r="I75" s="143"/>
      <c r="J75" s="143"/>
    </row>
    <row r="76" spans="1:12">
      <c r="A76" s="143"/>
      <c r="B76" s="143"/>
      <c r="C76" s="143"/>
      <c r="D76" s="143"/>
      <c r="E76" s="143"/>
      <c r="F76" s="143"/>
      <c r="G76" s="143"/>
      <c r="H76" s="143"/>
      <c r="I76" s="143"/>
      <c r="J76" s="143"/>
    </row>
    <row r="77" spans="1:12" ht="30.75" customHeight="1">
      <c r="A77" s="143"/>
      <c r="B77" s="143"/>
      <c r="C77" s="143"/>
      <c r="D77" s="143"/>
      <c r="E77" s="143"/>
      <c r="F77" s="143"/>
      <c r="G77" s="143"/>
      <c r="H77" s="143"/>
      <c r="I77" s="143"/>
      <c r="J77" s="143"/>
    </row>
    <row r="78" spans="1:12" ht="30.75" customHeight="1">
      <c r="A78" s="143"/>
      <c r="B78" s="143"/>
      <c r="C78" s="143"/>
      <c r="D78" s="143"/>
      <c r="E78" s="143"/>
      <c r="F78" s="143"/>
      <c r="G78" s="143"/>
      <c r="H78" s="143"/>
      <c r="I78" s="143"/>
      <c r="J78" s="143"/>
    </row>
    <row r="79" spans="1:12" ht="30.75" customHeight="1">
      <c r="A79" s="143"/>
      <c r="B79" s="143"/>
      <c r="C79" s="143"/>
      <c r="D79" s="143"/>
      <c r="E79" s="143"/>
      <c r="F79" s="143"/>
      <c r="G79" s="143"/>
      <c r="H79" s="143"/>
      <c r="I79" s="143"/>
      <c r="J79" s="143"/>
    </row>
    <row r="80" spans="1:12" ht="30.75" customHeight="1">
      <c r="A80" s="143"/>
      <c r="B80" s="143"/>
      <c r="C80" s="143"/>
      <c r="D80" s="143"/>
      <c r="E80" s="143"/>
      <c r="F80" s="143"/>
      <c r="G80" s="143"/>
      <c r="H80" s="143"/>
      <c r="I80" s="143"/>
      <c r="J80" s="143"/>
    </row>
    <row r="81" spans="1:10" ht="30.75" customHeight="1">
      <c r="A81" s="143"/>
      <c r="B81" s="143"/>
      <c r="C81" s="143"/>
      <c r="D81" s="143"/>
      <c r="E81" s="143"/>
      <c r="F81" s="143"/>
      <c r="G81" s="143"/>
      <c r="H81" s="143"/>
      <c r="I81" s="143"/>
      <c r="J81" s="143"/>
    </row>
    <row r="82" spans="1:10" ht="30.75" customHeight="1">
      <c r="A82" s="143"/>
      <c r="B82" s="143"/>
      <c r="C82" s="143"/>
      <c r="D82" s="143"/>
      <c r="E82" s="143"/>
      <c r="F82" s="143"/>
      <c r="G82" s="143"/>
      <c r="H82" s="143"/>
      <c r="I82" s="143"/>
      <c r="J82" s="143"/>
    </row>
    <row r="83" spans="1:10" ht="30.75" customHeight="1">
      <c r="A83" s="143"/>
      <c r="B83" s="143"/>
      <c r="C83" s="143"/>
      <c r="D83" s="143"/>
      <c r="E83" s="143"/>
      <c r="F83" s="143"/>
      <c r="G83" s="143"/>
      <c r="H83" s="143"/>
      <c r="I83" s="143"/>
      <c r="J83" s="143"/>
    </row>
    <row r="84" spans="1:10" ht="30.75" customHeight="1">
      <c r="A84" s="143"/>
      <c r="B84" s="143"/>
      <c r="C84" s="143"/>
      <c r="D84" s="143"/>
      <c r="E84" s="143"/>
      <c r="F84" s="143"/>
      <c r="G84" s="143"/>
      <c r="H84" s="143"/>
      <c r="I84" s="143"/>
      <c r="J84" s="143"/>
    </row>
    <row r="85" spans="1:10" ht="30.75" customHeight="1">
      <c r="A85" s="143"/>
      <c r="B85" s="143"/>
      <c r="C85" s="143"/>
      <c r="D85" s="143"/>
      <c r="E85" s="143"/>
      <c r="F85" s="143"/>
      <c r="G85" s="143"/>
      <c r="H85" s="143"/>
      <c r="I85" s="143"/>
      <c r="J85" s="143"/>
    </row>
    <row r="86" spans="1:10" ht="30.75" customHeight="1">
      <c r="A86" s="143"/>
      <c r="B86" s="143"/>
      <c r="C86" s="143"/>
      <c r="D86" s="143"/>
      <c r="E86" s="143"/>
      <c r="F86" s="143"/>
      <c r="G86" s="143"/>
      <c r="H86" s="143"/>
      <c r="I86" s="143"/>
      <c r="J86" s="143"/>
    </row>
    <row r="87" spans="1:10" ht="30.75" customHeight="1">
      <c r="A87" s="143"/>
      <c r="B87" s="143"/>
      <c r="C87" s="143"/>
      <c r="D87" s="143"/>
      <c r="E87" s="143"/>
      <c r="F87" s="143"/>
      <c r="G87" s="143"/>
      <c r="H87" s="143"/>
      <c r="I87" s="143"/>
      <c r="J87" s="143"/>
    </row>
    <row r="88" spans="1:10" ht="30.75" customHeight="1">
      <c r="A88" s="143"/>
      <c r="B88" s="143"/>
      <c r="C88" s="143"/>
      <c r="D88" s="143"/>
      <c r="E88" s="143"/>
      <c r="F88" s="143"/>
      <c r="G88" s="143"/>
      <c r="H88" s="143"/>
      <c r="I88" s="143"/>
      <c r="J88" s="143"/>
    </row>
    <row r="89" spans="1:10" ht="30.75" customHeight="1">
      <c r="A89" s="143"/>
      <c r="B89" s="143"/>
      <c r="C89" s="143"/>
      <c r="D89" s="143"/>
      <c r="E89" s="143"/>
      <c r="F89" s="143"/>
      <c r="G89" s="143"/>
      <c r="H89" s="143"/>
      <c r="I89" s="143"/>
      <c r="J89" s="143"/>
    </row>
    <row r="90" spans="1:10" ht="30.75" customHeight="1">
      <c r="A90" s="143"/>
      <c r="B90" s="143"/>
      <c r="C90" s="143"/>
      <c r="D90" s="143"/>
      <c r="E90" s="143"/>
      <c r="F90" s="143"/>
      <c r="G90" s="143"/>
      <c r="H90" s="143"/>
      <c r="I90" s="143"/>
      <c r="J90" s="143"/>
    </row>
    <row r="91" spans="1:10" ht="30.75" customHeight="1">
      <c r="A91" s="143"/>
      <c r="B91" s="143"/>
      <c r="C91" s="143"/>
      <c r="D91" s="143"/>
      <c r="E91" s="143"/>
      <c r="F91" s="143"/>
      <c r="G91" s="143"/>
      <c r="H91" s="143"/>
      <c r="I91" s="143"/>
      <c r="J91" s="143"/>
    </row>
    <row r="92" spans="1:10" ht="30.75" customHeight="1">
      <c r="A92" s="143"/>
      <c r="B92" s="143"/>
      <c r="C92" s="143"/>
      <c r="D92" s="143"/>
      <c r="E92" s="143"/>
      <c r="F92" s="143"/>
      <c r="G92" s="143"/>
      <c r="H92" s="143"/>
      <c r="I92" s="143"/>
      <c r="J92" s="143"/>
    </row>
    <row r="93" spans="1:10">
      <c r="A93" s="143"/>
      <c r="B93" s="143"/>
      <c r="C93" s="143"/>
      <c r="D93" s="143"/>
      <c r="E93" s="143"/>
      <c r="F93" s="143"/>
      <c r="G93" s="143"/>
      <c r="H93" s="143"/>
      <c r="I93" s="143"/>
      <c r="J93" s="143"/>
    </row>
    <row r="94" spans="1:10">
      <c r="A94" s="143"/>
      <c r="B94" s="143"/>
      <c r="C94" s="143"/>
      <c r="D94" s="143"/>
      <c r="E94" s="143"/>
      <c r="F94" s="143"/>
      <c r="G94" s="143"/>
      <c r="H94" s="143"/>
      <c r="I94" s="143"/>
      <c r="J94" s="143"/>
    </row>
    <row r="95" spans="1:10">
      <c r="A95" s="143"/>
      <c r="B95" s="143"/>
      <c r="C95" s="143"/>
      <c r="D95" s="143"/>
      <c r="E95" s="143"/>
      <c r="F95" s="143"/>
      <c r="G95" s="143"/>
      <c r="H95" s="143"/>
      <c r="I95" s="143"/>
      <c r="J95" s="143"/>
    </row>
  </sheetData>
  <sheetProtection sheet="1" formatRows="0"/>
  <mergeCells count="164">
    <mergeCell ref="A69:L69"/>
    <mergeCell ref="J16:K16"/>
    <mergeCell ref="A60:C60"/>
    <mergeCell ref="A61:C61"/>
    <mergeCell ref="D60:F60"/>
    <mergeCell ref="D61:F61"/>
    <mergeCell ref="K58:K59"/>
    <mergeCell ref="J62:K62"/>
    <mergeCell ref="A62:H62"/>
    <mergeCell ref="D63:E63"/>
    <mergeCell ref="F63:H63"/>
    <mergeCell ref="A56:B56"/>
    <mergeCell ref="C56:D56"/>
    <mergeCell ref="G56:H56"/>
    <mergeCell ref="A57:L57"/>
    <mergeCell ref="I58:J58"/>
    <mergeCell ref="D58:F59"/>
    <mergeCell ref="A58:C59"/>
    <mergeCell ref="A43:C43"/>
    <mergeCell ref="A45:C45"/>
    <mergeCell ref="I32:J32"/>
    <mergeCell ref="D41:F41"/>
    <mergeCell ref="D42:F42"/>
    <mergeCell ref="D43:F43"/>
    <mergeCell ref="D45:F45"/>
    <mergeCell ref="A44:C44"/>
    <mergeCell ref="D44:F44"/>
    <mergeCell ref="G55:H55"/>
    <mergeCell ref="M29:O32"/>
    <mergeCell ref="A33:K33"/>
    <mergeCell ref="I34:K34"/>
    <mergeCell ref="A34:B34"/>
    <mergeCell ref="C34:E34"/>
    <mergeCell ref="A35:B35"/>
    <mergeCell ref="C35:D35"/>
    <mergeCell ref="J35:K35"/>
    <mergeCell ref="A36:B36"/>
    <mergeCell ref="I39:I40"/>
    <mergeCell ref="L33:L34"/>
    <mergeCell ref="C36:D36"/>
    <mergeCell ref="F36:K36"/>
    <mergeCell ref="A37:L37"/>
    <mergeCell ref="A38:L38"/>
    <mergeCell ref="A32:B32"/>
    <mergeCell ref="C32:D32"/>
    <mergeCell ref="L39:L40"/>
    <mergeCell ref="M33:R33"/>
    <mergeCell ref="E32:F32"/>
    <mergeCell ref="G58:H58"/>
    <mergeCell ref="E56:F56"/>
    <mergeCell ref="A46:L46"/>
    <mergeCell ref="J47:K47"/>
    <mergeCell ref="H47:H48"/>
    <mergeCell ref="G47:G48"/>
    <mergeCell ref="D47:F48"/>
    <mergeCell ref="A47:C48"/>
    <mergeCell ref="I47:I48"/>
    <mergeCell ref="L47:L48"/>
    <mergeCell ref="G54:H54"/>
    <mergeCell ref="E54:F54"/>
    <mergeCell ref="L58:L59"/>
    <mergeCell ref="C55:D55"/>
    <mergeCell ref="A49:C49"/>
    <mergeCell ref="A50:C50"/>
    <mergeCell ref="A51:C51"/>
    <mergeCell ref="E55:F55"/>
    <mergeCell ref="A55:B55"/>
    <mergeCell ref="A54:D54"/>
    <mergeCell ref="A4:B4"/>
    <mergeCell ref="A5:B5"/>
    <mergeCell ref="A6:B6"/>
    <mergeCell ref="A11:B11"/>
    <mergeCell ref="A12:B12"/>
    <mergeCell ref="G24:I24"/>
    <mergeCell ref="A1:C1"/>
    <mergeCell ref="D1:G2"/>
    <mergeCell ref="A13:B13"/>
    <mergeCell ref="A3:H3"/>
    <mergeCell ref="C4:H4"/>
    <mergeCell ref="C5:H5"/>
    <mergeCell ref="E6:G6"/>
    <mergeCell ref="A7:L7"/>
    <mergeCell ref="C6:D6"/>
    <mergeCell ref="K12:L12"/>
    <mergeCell ref="C12:H12"/>
    <mergeCell ref="C13:L13"/>
    <mergeCell ref="A8:B8"/>
    <mergeCell ref="A9:B9"/>
    <mergeCell ref="A10:B10"/>
    <mergeCell ref="J15:K15"/>
    <mergeCell ref="B20:D20"/>
    <mergeCell ref="F15:H15"/>
    <mergeCell ref="F20:H20"/>
    <mergeCell ref="C31:D31"/>
    <mergeCell ref="B16:D16"/>
    <mergeCell ref="B26:D26"/>
    <mergeCell ref="A28:K28"/>
    <mergeCell ref="E29:F29"/>
    <mergeCell ref="A29:B29"/>
    <mergeCell ref="C29:D29"/>
    <mergeCell ref="E30:F30"/>
    <mergeCell ref="A30:B30"/>
    <mergeCell ref="C30:D30"/>
    <mergeCell ref="I31:K31"/>
    <mergeCell ref="A31:B31"/>
    <mergeCell ref="E31:F31"/>
    <mergeCell ref="B15:D15"/>
    <mergeCell ref="J21:K21"/>
    <mergeCell ref="A22:L22"/>
    <mergeCell ref="A23:L23"/>
    <mergeCell ref="B18:D18"/>
    <mergeCell ref="B19:D19"/>
    <mergeCell ref="K24:L24"/>
    <mergeCell ref="K25:L25"/>
    <mergeCell ref="K26:L26"/>
    <mergeCell ref="B25:D25"/>
    <mergeCell ref="G25:I25"/>
    <mergeCell ref="B24:D24"/>
    <mergeCell ref="L16:L21"/>
    <mergeCell ref="B17:D17"/>
    <mergeCell ref="F21:H21"/>
    <mergeCell ref="J17:K17"/>
    <mergeCell ref="J18:K18"/>
    <mergeCell ref="J19:K19"/>
    <mergeCell ref="J20:K20"/>
    <mergeCell ref="F16:H16"/>
    <mergeCell ref="F17:H17"/>
    <mergeCell ref="B21:D21"/>
    <mergeCell ref="F18:H18"/>
    <mergeCell ref="F19:H19"/>
    <mergeCell ref="A14:L14"/>
    <mergeCell ref="J8:L8"/>
    <mergeCell ref="C8:E8"/>
    <mergeCell ref="G8:H8"/>
    <mergeCell ref="J9:L9"/>
    <mergeCell ref="G9:H9"/>
    <mergeCell ref="C9:E9"/>
    <mergeCell ref="C10:L10"/>
    <mergeCell ref="C11:L11"/>
    <mergeCell ref="I12:J12"/>
    <mergeCell ref="G67:L67"/>
    <mergeCell ref="A67:F67"/>
    <mergeCell ref="A65:D65"/>
    <mergeCell ref="E65:H65"/>
    <mergeCell ref="I65:L65"/>
    <mergeCell ref="A64:B64"/>
    <mergeCell ref="C64:D64"/>
    <mergeCell ref="G26:I26"/>
    <mergeCell ref="A53:L53"/>
    <mergeCell ref="A52:C52"/>
    <mergeCell ref="D49:F49"/>
    <mergeCell ref="D50:F50"/>
    <mergeCell ref="D51:F51"/>
    <mergeCell ref="D52:F52"/>
    <mergeCell ref="J39:K39"/>
    <mergeCell ref="H39:H40"/>
    <mergeCell ref="G39:G40"/>
    <mergeCell ref="D39:F40"/>
    <mergeCell ref="A39:C40"/>
    <mergeCell ref="A41:C41"/>
    <mergeCell ref="A42:C42"/>
    <mergeCell ref="J63:K63"/>
    <mergeCell ref="A63:C63"/>
    <mergeCell ref="F34:H34"/>
  </mergeCells>
  <conditionalFormatting sqref="J62">
    <cfRule type="containsBlanks" dxfId="26" priority="34">
      <formula>LEN(TRIM(J62))=0</formula>
    </cfRule>
  </conditionalFormatting>
  <conditionalFormatting sqref="C55:D56">
    <cfRule type="containsBlanks" dxfId="25" priority="20">
      <formula>LEN(TRIM(C55))=0</formula>
    </cfRule>
    <cfRule type="colorScale" priority="21">
      <colorScale>
        <cfvo type="min"/>
        <cfvo type="max"/>
        <color rgb="FFFF7128"/>
        <color rgb="FFFFEF9C"/>
      </colorScale>
    </cfRule>
    <cfRule type="expression" dxfId="24" priority="33">
      <formula>A55="BORDEAUX"</formula>
    </cfRule>
  </conditionalFormatting>
  <conditionalFormatting sqref="C55:D56">
    <cfRule type="expression" dxfId="23" priority="23">
      <formula>A55="CLUNY"</formula>
    </cfRule>
    <cfRule type="expression" dxfId="22" priority="24">
      <formula>A55="AIX EN PROVENCE"</formula>
    </cfRule>
    <cfRule type="expression" dxfId="21" priority="25">
      <formula>A55="TOULOUSE"</formula>
    </cfRule>
    <cfRule type="expression" dxfId="20" priority="26">
      <formula>A55="STRASBOURG"</formula>
    </cfRule>
    <cfRule type="expression" dxfId="19" priority="27">
      <formula>A55="RENNES"</formula>
    </cfRule>
    <cfRule type="expression" dxfId="18" priority="28">
      <formula>A55="NICE"</formula>
    </cfRule>
    <cfRule type="expression" dxfId="17" priority="29">
      <formula>A55="NANTES"</formula>
    </cfRule>
    <cfRule type="expression" dxfId="16" priority="30">
      <formula>A55="montpellier"</formula>
    </cfRule>
    <cfRule type="expression" dxfId="15" priority="31">
      <formula>A55="MARSEILLE"</formula>
    </cfRule>
    <cfRule type="expression" dxfId="14" priority="32">
      <formula>A55="LILLE"</formula>
    </cfRule>
  </conditionalFormatting>
  <conditionalFormatting sqref="C55:D56">
    <cfRule type="expression" dxfId="13" priority="22">
      <formula>$A$55="LYON"</formula>
    </cfRule>
  </conditionalFormatting>
  <conditionalFormatting sqref="E55:F56">
    <cfRule type="containsBlanks" dxfId="12" priority="19">
      <formula>LEN(TRIM(E55))=0</formula>
    </cfRule>
  </conditionalFormatting>
  <conditionalFormatting sqref="E54:F54">
    <cfRule type="containsText" dxfId="11" priority="18" operator="containsText" text="Ville">
      <formula>NOT(ISERROR(SEARCH("Ville",E54)))</formula>
    </cfRule>
  </conditionalFormatting>
  <conditionalFormatting sqref="E55:F56">
    <cfRule type="expression" dxfId="10" priority="17">
      <formula>(A55="ETRANGER")</formula>
    </cfRule>
  </conditionalFormatting>
  <conditionalFormatting sqref="E32:F32">
    <cfRule type="expression" dxfId="9" priority="15">
      <formula>C32="Moto&gt;125cm3"</formula>
    </cfRule>
    <cfRule type="expression" dxfId="8" priority="16">
      <formula>C32="Autres VH à moteur"</formula>
    </cfRule>
  </conditionalFormatting>
  <conditionalFormatting sqref="H32">
    <cfRule type="expression" dxfId="7" priority="11">
      <formula>$H$32=1</formula>
    </cfRule>
    <cfRule type="expression" dxfId="6" priority="12">
      <formula>$H$32=2</formula>
    </cfRule>
  </conditionalFormatting>
  <conditionalFormatting sqref="G32">
    <cfRule type="expression" dxfId="5" priority="4">
      <formula>E32="Moto&gt;125cm3"</formula>
    </cfRule>
    <cfRule type="expression" dxfId="4" priority="6">
      <formula>E32="Autres VH à moteur"</formula>
    </cfRule>
  </conditionalFormatting>
  <conditionalFormatting sqref="G32">
    <cfRule type="expression" dxfId="3" priority="3">
      <formula>C32="Moto&gt;125cm3"</formula>
    </cfRule>
    <cfRule type="expression" dxfId="2" priority="5">
      <formula>C32="Autres VH à moteur"</formula>
    </cfRule>
  </conditionalFormatting>
  <conditionalFormatting sqref="E55:F55">
    <cfRule type="expression" dxfId="1" priority="2">
      <formula>C55="Précisez le nom de la ville :"</formula>
    </cfRule>
  </conditionalFormatting>
  <conditionalFormatting sqref="E56:F56">
    <cfRule type="expression" dxfId="0" priority="1">
      <formula>C56="Précisez le nom de la ville :"</formula>
    </cfRule>
  </conditionalFormatting>
  <dataValidations count="11">
    <dataValidation allowBlank="1" showInputMessage="1" showErrorMessage="1" prompt="Mentionner si les dates de départ ou de retour sont différentes de celles de la mission....Dates de départ et/ou de retour avancées ou reculées pour des raisons extérieures à la mission," sqref="J24:J26 E25:E26" xr:uid="{00000000-0002-0000-0000-000000000000}"/>
    <dataValidation allowBlank="1" showInputMessage="1" showErrorMessage="1" prompt="Inscrire l'adresse complète" sqref="C11" xr:uid="{00000000-0002-0000-0000-000001000000}"/>
    <dataValidation allowBlank="1" showErrorMessage="1" promptTitle="Fonction personne concernée" sqref="I9" xr:uid="{00000000-0002-0000-0000-000002000000}"/>
    <dataValidation allowBlank="1" showInputMessage="1" showErrorMessage="1" prompt="Date de naissance obligatoire pour les commande de titres de transports" sqref="A9 C9" xr:uid="{00000000-0002-0000-0000-000003000000}"/>
    <dataValidation allowBlank="1" showInputMessage="1" showErrorMessage="1" promptTitle="Signature" prompt="La personne qui se déplace sur une demande en offline doit signer ce document (envoyez-lui par mail), et vous le renvoyer pour la signature du responsable de l'imputation budgétaire et le directeur du Campus ou l'un des délégataires de la DG." sqref="A65" xr:uid="{00000000-0002-0000-0000-000004000000}"/>
    <dataValidation allowBlank="1" showErrorMessage="1" sqref="L15" xr:uid="{00000000-0002-0000-0000-000005000000}"/>
    <dataValidation allowBlank="1" showInputMessage="1" showErrorMessage="1" promptTitle="Veuillez compléter" prompt="La cellule K12" sqref="C34:E34" xr:uid="{00000000-0002-0000-0000-000006000000}"/>
    <dataValidation allowBlank="1" showInputMessage="1" showErrorMessage="1" error="Choisir dans la liste déroulante" sqref="C55:C56" xr:uid="{00000000-0002-0000-0000-000007000000}"/>
    <dataValidation allowBlank="1" showInputMessage="1" showErrorMessage="1" prompt="Remboursement des Hotel pris hors marché ou service missions :_x000a_Paris intra muros : 110,00 € / nuitée_x000a_Autres communes Ile de France : 90,00 € / nuitée_x000a__x000a_Communes de plus de 200 000 habitants : 90,00 € / nuitée_x000a_Autres communes : 70,00 € / nuitée" sqref="K29" xr:uid="{00000000-0002-0000-0000-000008000000}"/>
    <dataValidation type="whole" allowBlank="1" showInputMessage="1" showErrorMessage="1" error="Saisir uniquement un nombre entier !" sqref="G32" xr:uid="{00000000-0002-0000-0000-000009000000}">
      <formula1>1</formula1>
      <formula2>50</formula2>
    </dataValidation>
    <dataValidation allowBlank="1" showInputMessage="1" prompt="Veuillez vérifier que votre convention est addossée à la bonne imputation budgétaire" sqref="H6" xr:uid="{00000000-0002-0000-0000-00000A000000}"/>
  </dataValidations>
  <printOptions horizontalCentered="1"/>
  <pageMargins left="0.25" right="0.25" top="0.75" bottom="0.75" header="0.3" footer="0.3"/>
  <pageSetup paperSize="9" scale="54" fitToHeight="2" orientation="portrait" r:id="rId1"/>
  <headerFooter>
    <oddHeader>&amp;L&amp;18ARTS ET METIERS&amp;11
&amp;14 151, Boulevard de l'Hopital 75013 Paris</oddHeader>
  </headerFooter>
  <cellWatches>
    <cellWatch r="L55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14" r:id="rId4" name="Check Box 22">
              <controlPr defaultSize="0" autoFill="0" autoLine="0" autoPict="0" altText="Avis favorable">
                <anchor moveWithCells="1">
                  <from>
                    <xdr:col>8</xdr:col>
                    <xdr:colOff>523875</xdr:colOff>
                    <xdr:row>64</xdr:row>
                    <xdr:rowOff>762000</xdr:rowOff>
                  </from>
                  <to>
                    <xdr:col>9</xdr:col>
                    <xdr:colOff>457200</xdr:colOff>
                    <xdr:row>64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5" name="Check Box 23">
              <controlPr defaultSize="0" autoFill="0" autoLine="0" autoPict="0">
                <anchor moveWithCells="1">
                  <from>
                    <xdr:col>8</xdr:col>
                    <xdr:colOff>523875</xdr:colOff>
                    <xdr:row>64</xdr:row>
                    <xdr:rowOff>981075</xdr:rowOff>
                  </from>
                  <to>
                    <xdr:col>9</xdr:col>
                    <xdr:colOff>676275</xdr:colOff>
                    <xdr:row>64</xdr:row>
                    <xdr:rowOff>1323975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00000000-0002-0000-0000-00000B000000}">
          <x14:formula1>
            <xm:f>'Feuille liste de choix a masker'!$J$2:$J$3</xm:f>
          </x14:formula1>
          <xm:sqref>J27</xm:sqref>
        </x14:dataValidation>
        <x14:dataValidation type="list" allowBlank="1" showInputMessage="1" showErrorMessage="1" xr:uid="{00000000-0002-0000-0000-00000C000000}">
          <x14:formula1>
            <xm:f>'Feuille liste de choix a masker'!$F$2:$F$10</xm:f>
          </x14:formula1>
          <xm:sqref>I27 J16:J21</xm:sqref>
        </x14:dataValidation>
        <x14:dataValidation type="list" allowBlank="1" showInputMessage="1" showErrorMessage="1" xr:uid="{00000000-0002-0000-0000-00000D000000}">
          <x14:formula1>
            <xm:f>'Feuille liste de choix a masker'!$D$2:$D$9</xm:f>
          </x14:formula1>
          <xm:sqref>J8</xm:sqref>
        </x14:dataValidation>
        <x14:dataValidation type="list" allowBlank="1" showInputMessage="1" showErrorMessage="1" xr:uid="{00000000-0002-0000-0000-00000E000000}">
          <x14:formula1>
            <xm:f>'Feuille liste de choix a masker'!$E$1:$E$3</xm:f>
          </x14:formula1>
          <xm:sqref>I62 K55:K56</xm:sqref>
        </x14:dataValidation>
        <x14:dataValidation type="list" allowBlank="1" showInputMessage="1" showErrorMessage="1" xr:uid="{00000000-0002-0000-0000-00000F000000}">
          <x14:formula1>
            <xm:f>'Feuille liste de choix a masker'!$L$2:$L$5</xm:f>
          </x14:formula1>
          <xm:sqref>C32:D32</xm:sqref>
        </x14:dataValidation>
        <x14:dataValidation type="list" allowBlank="1" showInputMessage="1" xr:uid="{00000000-0002-0000-0000-000010000000}">
          <x14:formula1>
            <xm:f>Etranger!$A$2:$A$218</xm:f>
          </x14:formula1>
          <xm:sqref>K12:L12</xm:sqref>
        </x14:dataValidation>
        <x14:dataValidation type="list" allowBlank="1" showInputMessage="1" showErrorMessage="1" xr:uid="{00000000-0002-0000-0000-000011000000}">
          <x14:formula1>
            <xm:f>'Feuille liste de choix a masker'!$G$2:$G$8</xm:f>
          </x14:formula1>
          <xm:sqref>I41:I45</xm:sqref>
        </x14:dataValidation>
        <x14:dataValidation type="list" allowBlank="1" showInputMessage="1" showErrorMessage="1" error="Choisir dans la liste déroulante" prompt="Vous devez remplir la cellule K12 si vous choisissez &quot;ETRANGER&quot; dans cette cellule," xr:uid="{00000000-0002-0000-0000-000012000000}">
          <x14:formula1>
            <xm:f>Hotel!$A$2:$A$22</xm:f>
          </x14:formula1>
          <xm:sqref>A55:B55 A56:B56</xm:sqref>
        </x14:dataValidation>
        <x14:dataValidation type="list" showInputMessage="1" showErrorMessage="1" errorTitle="Le code est absent" error="dans la liste déroulante,_x000a_Veuillez vérifier votre imputation !" promptTitle="Veuillez choisir" prompt="L'imputation dans la liste déroulante" xr:uid="{00000000-0002-0000-0000-000013000000}">
          <x14:formula1>
            <xm:f>'Imputations budgétaires'!$A$3:$A$144</xm:f>
          </x14:formula1>
          <xm:sqref>C6:D6</xm:sqref>
        </x14:dataValidation>
        <x14:dataValidation type="list" allowBlank="1" showInputMessage="1" showErrorMessage="1" xr:uid="{00000000-0002-0000-0000-000014000000}">
          <x14:formula1>
            <xm:f>'Feuille liste de choix a masker'!$A$2:$A$18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X88"/>
  <sheetViews>
    <sheetView zoomScale="80" zoomScaleNormal="80" workbookViewId="0">
      <selection activeCell="J52" sqref="J52"/>
    </sheetView>
  </sheetViews>
  <sheetFormatPr baseColWidth="10" defaultColWidth="11.5703125" defaultRowHeight="15"/>
  <cols>
    <col min="1" max="1" width="26.42578125" customWidth="1"/>
    <col min="2" max="2" width="3.5703125" customWidth="1"/>
    <col min="3" max="3" width="14.5703125" customWidth="1"/>
    <col min="4" max="4" width="12.42578125" customWidth="1"/>
    <col min="5" max="5" width="16.42578125" customWidth="1"/>
    <col min="6" max="8" width="15.42578125" customWidth="1"/>
    <col min="9" max="9" width="19" customWidth="1"/>
    <col min="10" max="10" width="16" customWidth="1"/>
    <col min="11" max="24" width="11.5703125" style="37"/>
  </cols>
  <sheetData>
    <row r="1" spans="1:10" ht="20.25" customHeight="1">
      <c r="A1" s="487" t="s">
        <v>106</v>
      </c>
      <c r="B1" s="487"/>
      <c r="C1" s="487"/>
      <c r="D1" s="487"/>
      <c r="E1" s="40"/>
      <c r="F1" s="40"/>
      <c r="G1" s="40"/>
      <c r="H1" s="40"/>
      <c r="I1" s="37"/>
      <c r="J1" s="37"/>
    </row>
    <row r="2" spans="1:10" ht="20.25" customHeight="1">
      <c r="A2" s="488" t="s">
        <v>10</v>
      </c>
      <c r="B2" s="488"/>
      <c r="C2" s="488"/>
      <c r="D2" s="488"/>
      <c r="E2" s="494" t="s">
        <v>134</v>
      </c>
      <c r="F2" s="494"/>
      <c r="G2" s="494"/>
      <c r="H2" s="40"/>
      <c r="I2" s="37"/>
      <c r="J2" s="37"/>
    </row>
    <row r="3" spans="1:10" ht="15.6" customHeight="1">
      <c r="A3" s="40"/>
      <c r="B3" s="40"/>
      <c r="C3" s="40"/>
      <c r="D3" s="40"/>
      <c r="E3" s="494"/>
      <c r="F3" s="494"/>
      <c r="G3" s="494"/>
      <c r="H3" s="39"/>
      <c r="I3" s="37"/>
      <c r="J3" s="37"/>
    </row>
    <row r="4" spans="1:10" ht="15.6" customHeight="1" thickBot="1">
      <c r="A4" s="26" t="s">
        <v>284</v>
      </c>
      <c r="B4" s="26"/>
      <c r="C4" s="18"/>
      <c r="D4" s="18"/>
      <c r="E4" s="39"/>
      <c r="F4" s="39"/>
      <c r="G4" s="39"/>
      <c r="H4" s="39"/>
      <c r="I4" s="37"/>
      <c r="J4" s="37"/>
    </row>
    <row r="5" spans="1:10" ht="16.350000000000001" customHeight="1">
      <c r="A5" s="45" t="s">
        <v>136</v>
      </c>
      <c r="B5" s="56"/>
      <c r="C5" s="495"/>
      <c r="D5" s="495"/>
      <c r="E5" s="495"/>
      <c r="F5" s="46"/>
      <c r="G5" s="40"/>
      <c r="H5" s="40"/>
      <c r="I5" s="37"/>
      <c r="J5" s="37"/>
    </row>
    <row r="6" spans="1:10" ht="16.350000000000001" customHeight="1">
      <c r="A6" s="47" t="s">
        <v>164</v>
      </c>
      <c r="B6" s="57"/>
      <c r="C6" s="496"/>
      <c r="D6" s="496"/>
      <c r="E6" s="496"/>
      <c r="F6" s="48"/>
      <c r="G6" s="37"/>
      <c r="H6" s="37"/>
      <c r="I6" s="37"/>
      <c r="J6" s="37"/>
    </row>
    <row r="7" spans="1:10" ht="16.350000000000001" customHeight="1" thickBot="1">
      <c r="A7" s="49" t="s">
        <v>11</v>
      </c>
      <c r="B7" s="58"/>
      <c r="C7" s="497"/>
      <c r="D7" s="497"/>
      <c r="E7" s="50" t="s">
        <v>140</v>
      </c>
      <c r="F7" s="62"/>
      <c r="G7" s="39"/>
      <c r="H7" s="39"/>
      <c r="I7" s="37"/>
      <c r="J7" s="37"/>
    </row>
    <row r="8" spans="1:10" ht="16.350000000000001" customHeight="1">
      <c r="A8" s="41"/>
      <c r="B8" s="42"/>
      <c r="C8" s="42"/>
      <c r="D8" s="42"/>
      <c r="E8" s="39"/>
      <c r="F8" s="39"/>
      <c r="G8" s="39"/>
      <c r="H8" s="39"/>
      <c r="I8" s="37"/>
      <c r="J8" s="37"/>
    </row>
    <row r="9" spans="1:10" ht="16.350000000000001" customHeight="1" thickBot="1">
      <c r="A9" s="27" t="s">
        <v>283</v>
      </c>
      <c r="B9" s="27"/>
      <c r="C9" s="42"/>
      <c r="D9" s="42"/>
      <c r="E9" s="39"/>
      <c r="F9" s="39"/>
      <c r="G9" s="39"/>
      <c r="H9" s="39"/>
      <c r="I9" s="37"/>
      <c r="J9" s="37"/>
    </row>
    <row r="10" spans="1:10" ht="16.350000000000001" customHeight="1">
      <c r="A10" s="119" t="s">
        <v>143</v>
      </c>
      <c r="B10" s="52"/>
      <c r="C10" s="461"/>
      <c r="D10" s="461"/>
      <c r="E10" s="52" t="s">
        <v>606</v>
      </c>
      <c r="F10" s="461"/>
      <c r="G10" s="461"/>
      <c r="H10" s="52" t="s">
        <v>138</v>
      </c>
      <c r="I10" s="461"/>
      <c r="J10" s="500"/>
    </row>
    <row r="11" spans="1:10" ht="16.350000000000001" customHeight="1">
      <c r="A11" s="120" t="s">
        <v>135</v>
      </c>
      <c r="B11" s="57"/>
      <c r="C11" s="464"/>
      <c r="D11" s="464"/>
      <c r="E11" s="25" t="s">
        <v>12</v>
      </c>
      <c r="F11" s="465"/>
      <c r="G11" s="465"/>
      <c r="H11" s="24" t="s">
        <v>139</v>
      </c>
      <c r="I11" s="466"/>
      <c r="J11" s="467"/>
    </row>
    <row r="12" spans="1:10" ht="17.45" customHeight="1">
      <c r="A12" s="120" t="s">
        <v>13</v>
      </c>
      <c r="B12" s="57"/>
      <c r="C12" s="522"/>
      <c r="D12" s="522"/>
      <c r="E12" s="522"/>
      <c r="F12" s="522"/>
      <c r="G12" s="522"/>
      <c r="H12" s="522"/>
      <c r="I12" s="522"/>
      <c r="J12" s="523"/>
    </row>
    <row r="13" spans="1:10" ht="16.350000000000001" customHeight="1">
      <c r="A13" s="120" t="s">
        <v>14</v>
      </c>
      <c r="B13" s="57"/>
      <c r="C13" s="462"/>
      <c r="D13" s="462"/>
      <c r="E13" s="462"/>
      <c r="F13" s="462"/>
      <c r="G13" s="462"/>
      <c r="H13" s="462"/>
      <c r="I13" s="462"/>
      <c r="J13" s="463"/>
    </row>
    <row r="14" spans="1:10" ht="16.350000000000001" customHeight="1">
      <c r="A14" s="120" t="s">
        <v>298</v>
      </c>
      <c r="B14" s="57"/>
      <c r="C14" s="440"/>
      <c r="D14" s="440"/>
      <c r="E14" s="440"/>
      <c r="F14" s="440"/>
      <c r="G14" s="440"/>
      <c r="H14" s="24" t="s">
        <v>299</v>
      </c>
      <c r="I14" s="520"/>
      <c r="J14" s="521"/>
    </row>
    <row r="15" spans="1:10" ht="16.350000000000001" customHeight="1" thickBot="1">
      <c r="A15" s="121" t="s">
        <v>137</v>
      </c>
      <c r="B15" s="58"/>
      <c r="C15" s="498"/>
      <c r="D15" s="498"/>
      <c r="E15" s="498"/>
      <c r="F15" s="498"/>
      <c r="G15" s="498"/>
      <c r="H15" s="498"/>
      <c r="I15" s="498"/>
      <c r="J15" s="499"/>
    </row>
    <row r="16" spans="1:10" ht="18.75">
      <c r="A16" s="492" t="s">
        <v>308</v>
      </c>
      <c r="B16" s="492"/>
      <c r="C16" s="492"/>
      <c r="D16" s="493"/>
      <c r="E16" s="493"/>
      <c r="F16" s="493"/>
      <c r="G16" s="493"/>
      <c r="H16" s="493"/>
      <c r="I16" s="493"/>
      <c r="J16" s="493"/>
    </row>
    <row r="17" spans="1:24" s="2" customFormat="1" ht="37.5">
      <c r="A17" s="28" t="s">
        <v>6</v>
      </c>
      <c r="B17" s="51"/>
      <c r="C17" s="309" t="s">
        <v>8</v>
      </c>
      <c r="D17" s="310"/>
      <c r="E17" s="30" t="s">
        <v>4</v>
      </c>
      <c r="F17" s="308" t="s">
        <v>7</v>
      </c>
      <c r="G17" s="310"/>
      <c r="H17" s="29" t="s">
        <v>9</v>
      </c>
      <c r="I17" s="29" t="s">
        <v>295</v>
      </c>
      <c r="J17" s="28" t="s">
        <v>181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spans="1:24" ht="19.5" customHeight="1">
      <c r="A18" s="16"/>
      <c r="B18" s="489"/>
      <c r="C18" s="490"/>
      <c r="D18" s="491"/>
      <c r="E18" s="61"/>
      <c r="F18" s="459"/>
      <c r="G18" s="460"/>
      <c r="H18" s="60"/>
      <c r="I18" s="17"/>
      <c r="J18" s="109"/>
    </row>
    <row r="19" spans="1:24" ht="19.5" customHeight="1">
      <c r="A19" s="16"/>
      <c r="B19" s="116"/>
      <c r="C19" s="128"/>
      <c r="D19" s="129"/>
      <c r="E19" s="61"/>
      <c r="F19" s="459"/>
      <c r="G19" s="460"/>
      <c r="H19" s="60"/>
      <c r="I19" s="17"/>
      <c r="J19" s="109"/>
    </row>
    <row r="20" spans="1:24" ht="19.5" customHeight="1">
      <c r="A20" s="16"/>
      <c r="B20" s="116"/>
      <c r="C20" s="128"/>
      <c r="D20" s="129"/>
      <c r="E20" s="61"/>
      <c r="F20" s="459"/>
      <c r="G20" s="460"/>
      <c r="H20" s="60"/>
      <c r="I20" s="17"/>
      <c r="J20" s="109"/>
    </row>
    <row r="21" spans="1:24" ht="19.5" customHeight="1">
      <c r="A21" s="16"/>
      <c r="B21" s="489"/>
      <c r="C21" s="490"/>
      <c r="D21" s="491"/>
      <c r="E21" s="61"/>
      <c r="F21" s="459"/>
      <c r="G21" s="460"/>
      <c r="H21" s="60"/>
      <c r="I21" s="17"/>
      <c r="J21" s="109"/>
    </row>
    <row r="22" spans="1:24" ht="19.5" customHeight="1">
      <c r="A22" s="16"/>
      <c r="B22" s="489"/>
      <c r="C22" s="490"/>
      <c r="D22" s="491"/>
      <c r="E22" s="61"/>
      <c r="F22" s="113"/>
      <c r="G22" s="114"/>
      <c r="H22" s="60"/>
      <c r="I22" s="17"/>
      <c r="J22" s="109"/>
    </row>
    <row r="23" spans="1:24" ht="19.350000000000001" customHeight="1">
      <c r="A23" s="16"/>
      <c r="B23" s="116"/>
      <c r="C23" s="128"/>
      <c r="D23" s="129"/>
      <c r="E23" s="61"/>
      <c r="F23" s="459"/>
      <c r="G23" s="460"/>
      <c r="H23" s="60"/>
      <c r="I23" s="17"/>
      <c r="J23" s="109"/>
    </row>
    <row r="24" spans="1:24" ht="20.25" customHeight="1">
      <c r="A24" s="510" t="s">
        <v>305</v>
      </c>
      <c r="B24" s="511"/>
      <c r="C24" s="511"/>
      <c r="D24" s="511"/>
      <c r="E24" s="511"/>
      <c r="F24" s="511"/>
      <c r="G24" s="511"/>
      <c r="H24" s="511"/>
      <c r="I24" s="511"/>
      <c r="J24" s="511"/>
    </row>
    <row r="25" spans="1:24" ht="20.25" customHeight="1">
      <c r="A25" s="507" t="s">
        <v>184</v>
      </c>
      <c r="B25" s="508"/>
      <c r="C25" s="508"/>
      <c r="D25" s="508"/>
      <c r="E25" s="508" t="s">
        <v>6</v>
      </c>
      <c r="F25" s="508" t="s">
        <v>187</v>
      </c>
      <c r="G25" s="508" t="s">
        <v>337</v>
      </c>
      <c r="H25" s="508"/>
      <c r="I25" s="508" t="s">
        <v>318</v>
      </c>
      <c r="J25" s="509" t="s">
        <v>287</v>
      </c>
    </row>
    <row r="26" spans="1:24" ht="20.25" customHeight="1">
      <c r="A26" s="110" t="s">
        <v>185</v>
      </c>
      <c r="B26" s="448" t="s">
        <v>186</v>
      </c>
      <c r="C26" s="449"/>
      <c r="D26" s="450"/>
      <c r="E26" s="508"/>
      <c r="F26" s="508"/>
      <c r="G26" s="23" t="s">
        <v>317</v>
      </c>
      <c r="H26" s="23" t="s">
        <v>290</v>
      </c>
      <c r="I26" s="508"/>
      <c r="J26" s="509"/>
    </row>
    <row r="27" spans="1:24" ht="20.25" customHeight="1">
      <c r="A27" s="110"/>
      <c r="B27" s="451"/>
      <c r="C27" s="452"/>
      <c r="D27" s="453"/>
      <c r="E27" s="63"/>
      <c r="F27" s="64"/>
      <c r="G27" s="23"/>
      <c r="H27" s="22"/>
      <c r="I27" s="23"/>
      <c r="J27" s="108"/>
    </row>
    <row r="28" spans="1:24" ht="20.25" customHeight="1">
      <c r="A28" s="110"/>
      <c r="B28" s="451"/>
      <c r="C28" s="452"/>
      <c r="D28" s="453"/>
      <c r="E28" s="63"/>
      <c r="F28" s="64"/>
      <c r="G28" s="23"/>
      <c r="H28" s="22"/>
      <c r="I28" s="23"/>
      <c r="J28" s="108"/>
    </row>
    <row r="29" spans="1:24" ht="20.25" customHeight="1">
      <c r="A29" s="110"/>
      <c r="B29" s="451"/>
      <c r="C29" s="452"/>
      <c r="D29" s="453"/>
      <c r="E29" s="63"/>
      <c r="F29" s="64"/>
      <c r="G29" s="23"/>
      <c r="H29" s="22"/>
      <c r="I29" s="23"/>
      <c r="J29" s="108"/>
    </row>
    <row r="30" spans="1:24" ht="20.25" customHeight="1">
      <c r="A30" s="110"/>
      <c r="B30" s="451"/>
      <c r="C30" s="452"/>
      <c r="D30" s="453"/>
      <c r="E30" s="63"/>
      <c r="F30" s="64"/>
      <c r="G30" s="23"/>
      <c r="H30" s="22"/>
      <c r="I30" s="23"/>
      <c r="J30" s="108"/>
    </row>
    <row r="31" spans="1:24" ht="20.25" customHeight="1">
      <c r="A31" s="110"/>
      <c r="B31" s="451"/>
      <c r="C31" s="452"/>
      <c r="D31" s="453"/>
      <c r="E31" s="63"/>
      <c r="F31" s="64"/>
      <c r="G31" s="23"/>
      <c r="H31" s="22"/>
      <c r="I31" s="23"/>
      <c r="J31" s="108"/>
    </row>
    <row r="32" spans="1:24" ht="20.25" customHeight="1">
      <c r="A32" s="505" t="s">
        <v>304</v>
      </c>
      <c r="B32" s="506"/>
      <c r="C32" s="506"/>
      <c r="D32" s="506"/>
      <c r="E32" s="506"/>
      <c r="F32" s="506"/>
      <c r="G32" s="506"/>
      <c r="H32" s="506"/>
      <c r="I32" s="506"/>
      <c r="J32" s="506"/>
    </row>
    <row r="33" spans="1:24" ht="20.25" customHeight="1">
      <c r="A33" s="507" t="s">
        <v>184</v>
      </c>
      <c r="B33" s="508"/>
      <c r="C33" s="508"/>
      <c r="D33" s="508"/>
      <c r="E33" s="508" t="s">
        <v>6</v>
      </c>
      <c r="F33" s="508" t="s">
        <v>187</v>
      </c>
      <c r="G33" s="508" t="s">
        <v>313</v>
      </c>
      <c r="H33" s="508"/>
      <c r="I33" s="508" t="s">
        <v>318</v>
      </c>
      <c r="J33" s="509" t="s">
        <v>287</v>
      </c>
    </row>
    <row r="34" spans="1:24" ht="20.25" customHeight="1">
      <c r="A34" s="111" t="s">
        <v>185</v>
      </c>
      <c r="B34" s="448" t="s">
        <v>186</v>
      </c>
      <c r="C34" s="449"/>
      <c r="D34" s="450"/>
      <c r="E34" s="508"/>
      <c r="F34" s="508"/>
      <c r="G34" s="23" t="s">
        <v>188</v>
      </c>
      <c r="H34" s="23" t="s">
        <v>291</v>
      </c>
      <c r="I34" s="508"/>
      <c r="J34" s="509"/>
    </row>
    <row r="35" spans="1:24" ht="20.25" customHeight="1">
      <c r="A35" s="110"/>
      <c r="B35" s="451"/>
      <c r="C35" s="452"/>
      <c r="D35" s="453"/>
      <c r="E35" s="63"/>
      <c r="F35" s="64"/>
      <c r="G35" s="22"/>
      <c r="H35" s="22"/>
      <c r="I35" s="22"/>
      <c r="J35" s="108"/>
    </row>
    <row r="36" spans="1:24" ht="20.25" customHeight="1">
      <c r="A36" s="110"/>
      <c r="B36" s="451"/>
      <c r="C36" s="452"/>
      <c r="D36" s="453"/>
      <c r="E36" s="63"/>
      <c r="F36" s="64"/>
      <c r="G36" s="22"/>
      <c r="H36" s="22"/>
      <c r="I36" s="22"/>
      <c r="J36" s="108"/>
    </row>
    <row r="37" spans="1:24" ht="20.25" customHeight="1">
      <c r="A37" s="510" t="s">
        <v>303</v>
      </c>
      <c r="B37" s="511"/>
      <c r="C37" s="511"/>
      <c r="D37" s="511"/>
      <c r="E37" s="511"/>
      <c r="F37" s="511"/>
      <c r="G37" s="511"/>
      <c r="H37" s="511"/>
      <c r="I37" s="511"/>
      <c r="J37" s="511"/>
    </row>
    <row r="38" spans="1:24" ht="20.25" customHeight="1">
      <c r="A38" s="457" t="s">
        <v>292</v>
      </c>
      <c r="B38" s="456"/>
      <c r="C38" s="458"/>
      <c r="D38" s="455" t="s">
        <v>300</v>
      </c>
      <c r="E38" s="456"/>
      <c r="F38" s="59" t="s">
        <v>301</v>
      </c>
      <c r="G38" s="21" t="s">
        <v>293</v>
      </c>
      <c r="H38" s="21" t="s">
        <v>294</v>
      </c>
      <c r="I38" s="21" t="s">
        <v>327</v>
      </c>
      <c r="J38" s="115" t="s">
        <v>287</v>
      </c>
    </row>
    <row r="39" spans="1:24" ht="40.35" customHeight="1">
      <c r="A39" s="454"/>
      <c r="B39" s="454"/>
      <c r="C39" s="454"/>
      <c r="D39" s="451"/>
      <c r="E39" s="453"/>
      <c r="F39" s="65"/>
      <c r="G39" s="66"/>
      <c r="H39" s="66"/>
      <c r="I39" s="23"/>
      <c r="J39" s="107"/>
    </row>
    <row r="40" spans="1:24" ht="20.25" customHeight="1">
      <c r="A40" s="510" t="s">
        <v>302</v>
      </c>
      <c r="B40" s="511"/>
      <c r="C40" s="511"/>
      <c r="D40" s="511"/>
      <c r="E40" s="511"/>
      <c r="F40" s="511"/>
      <c r="G40" s="511"/>
      <c r="H40" s="511"/>
      <c r="I40" s="511"/>
      <c r="J40" s="511"/>
    </row>
    <row r="41" spans="1:24" ht="20.25" customHeight="1">
      <c r="A41" s="446" t="s">
        <v>184</v>
      </c>
      <c r="B41" s="447"/>
      <c r="C41" s="447"/>
      <c r="D41" s="447"/>
      <c r="E41" s="447" t="s">
        <v>194</v>
      </c>
      <c r="F41" s="447"/>
      <c r="G41" s="447" t="s">
        <v>187</v>
      </c>
      <c r="H41" s="447"/>
      <c r="I41" s="20" t="s">
        <v>181</v>
      </c>
      <c r="J41" s="117" t="s">
        <v>287</v>
      </c>
    </row>
    <row r="42" spans="1:24" ht="20.25" customHeight="1">
      <c r="A42" s="111" t="s">
        <v>185</v>
      </c>
      <c r="B42" s="525" t="s">
        <v>193</v>
      </c>
      <c r="C42" s="526"/>
      <c r="D42" s="527"/>
      <c r="E42" s="20" t="s">
        <v>195</v>
      </c>
      <c r="F42" s="20" t="s">
        <v>196</v>
      </c>
      <c r="G42" s="20" t="s">
        <v>195</v>
      </c>
      <c r="H42" s="20" t="s">
        <v>196</v>
      </c>
      <c r="I42" s="81"/>
      <c r="J42" s="104"/>
      <c r="W42"/>
      <c r="X42"/>
    </row>
    <row r="43" spans="1:24" ht="20.25" customHeight="1">
      <c r="A43" s="112"/>
      <c r="B43" s="517"/>
      <c r="C43" s="518"/>
      <c r="D43" s="519"/>
      <c r="E43" s="68"/>
      <c r="F43" s="68"/>
      <c r="G43" s="67"/>
      <c r="H43" s="67"/>
      <c r="I43" s="80"/>
      <c r="J43" s="105"/>
      <c r="W43"/>
      <c r="X43"/>
    </row>
    <row r="44" spans="1:24" ht="20.25" customHeight="1">
      <c r="A44" s="112"/>
      <c r="B44" s="517"/>
      <c r="C44" s="518"/>
      <c r="D44" s="519"/>
      <c r="E44" s="69"/>
      <c r="F44" s="69"/>
      <c r="G44" s="70"/>
      <c r="H44" s="70"/>
      <c r="I44" s="80"/>
      <c r="J44" s="106"/>
    </row>
    <row r="45" spans="1:24" ht="20.25" customHeight="1" thickBot="1">
      <c r="A45" s="515" t="s">
        <v>571</v>
      </c>
      <c r="B45" s="516"/>
      <c r="C45" s="516"/>
      <c r="D45" s="486">
        <f>'Rappel de cellule'!J11+'Rappel de cellule'!J8+'Rappel de cellule'!J5+'Rappel de cellule'!J2</f>
        <v>0</v>
      </c>
      <c r="E45" s="475"/>
      <c r="F45" s="484" t="s">
        <v>570</v>
      </c>
      <c r="G45" s="485"/>
      <c r="H45" s="485"/>
      <c r="I45" s="475">
        <f>D45+E55+J55</f>
        <v>92</v>
      </c>
      <c r="J45" s="476"/>
    </row>
    <row r="46" spans="1:24" ht="20.25" customHeight="1" thickBot="1">
      <c r="A46" s="504" t="s">
        <v>281</v>
      </c>
      <c r="B46" s="504"/>
      <c r="C46" s="504"/>
      <c r="D46" s="504"/>
      <c r="E46" s="504"/>
      <c r="F46" s="504"/>
      <c r="G46" s="504"/>
      <c r="H46" s="504"/>
      <c r="I46" s="504"/>
      <c r="J46" s="504"/>
    </row>
    <row r="47" spans="1:24" ht="20.25" customHeight="1" thickBot="1">
      <c r="A47" s="441" t="s">
        <v>183</v>
      </c>
      <c r="B47" s="442"/>
      <c r="C47" s="442"/>
      <c r="D47" s="442"/>
      <c r="E47" s="442"/>
      <c r="F47" s="443"/>
      <c r="G47" s="37"/>
      <c r="H47" s="468" t="s">
        <v>182</v>
      </c>
      <c r="I47" s="469"/>
      <c r="J47" s="470"/>
    </row>
    <row r="48" spans="1:24" ht="20.25" customHeight="1" thickBot="1">
      <c r="A48" s="53"/>
      <c r="B48" s="439" t="s">
        <v>287</v>
      </c>
      <c r="C48" s="439"/>
      <c r="D48" s="54"/>
      <c r="E48" s="75"/>
      <c r="F48" s="90"/>
      <c r="G48" s="37"/>
      <c r="H48" s="512" t="s">
        <v>1</v>
      </c>
      <c r="I48" s="513"/>
      <c r="J48" s="514"/>
    </row>
    <row r="49" spans="1:10" ht="20.25" customHeight="1" thickBot="1">
      <c r="A49" s="53" t="s">
        <v>333</v>
      </c>
      <c r="B49" s="444">
        <v>25</v>
      </c>
      <c r="C49" s="445"/>
      <c r="D49" s="91" t="s">
        <v>334</v>
      </c>
      <c r="E49" s="122"/>
      <c r="F49" s="123"/>
      <c r="G49" s="37"/>
      <c r="H49" s="102" t="s">
        <v>338</v>
      </c>
      <c r="I49" s="471"/>
      <c r="J49" s="472"/>
    </row>
    <row r="50" spans="1:10" ht="20.25" customHeight="1">
      <c r="A50" s="55" t="s">
        <v>332</v>
      </c>
      <c r="B50" s="437"/>
      <c r="C50" s="438"/>
      <c r="D50" s="91" t="s">
        <v>335</v>
      </c>
      <c r="E50" s="122">
        <v>92</v>
      </c>
      <c r="F50" s="123"/>
      <c r="G50" s="37"/>
      <c r="H50" s="101" t="s">
        <v>566</v>
      </c>
      <c r="I50" s="482" t="str">
        <f>IFERROR((LOOKUP(I49,#REF!,#REF!)),"")</f>
        <v/>
      </c>
      <c r="J50" s="483"/>
    </row>
    <row r="51" spans="1:10" ht="20.25" customHeight="1">
      <c r="A51" s="53" t="s">
        <v>331</v>
      </c>
      <c r="B51" s="437"/>
      <c r="C51" s="438"/>
      <c r="D51" s="91" t="s">
        <v>336</v>
      </c>
      <c r="E51" s="122"/>
      <c r="F51" s="123"/>
      <c r="G51" s="37"/>
      <c r="H51" s="101"/>
      <c r="I51" s="94" t="s">
        <v>567</v>
      </c>
      <c r="J51" s="93" t="s">
        <v>287</v>
      </c>
    </row>
    <row r="52" spans="1:10" ht="20.25" customHeight="1" thickBot="1">
      <c r="A52" s="53" t="s">
        <v>330</v>
      </c>
      <c r="B52" s="437"/>
      <c r="C52" s="438"/>
      <c r="D52" s="54" t="s">
        <v>569</v>
      </c>
      <c r="E52" s="4"/>
      <c r="F52" s="124"/>
      <c r="G52" s="37"/>
      <c r="H52" s="100" t="s">
        <v>605</v>
      </c>
      <c r="I52" s="95"/>
      <c r="J52" s="92" t="str">
        <f>IFERROR((I50*65%)*I52,"")</f>
        <v/>
      </c>
    </row>
    <row r="53" spans="1:10" ht="20.25" customHeight="1" thickBot="1">
      <c r="A53" s="53" t="s">
        <v>329</v>
      </c>
      <c r="B53" s="437"/>
      <c r="C53" s="438"/>
      <c r="D53" s="91" t="s">
        <v>568</v>
      </c>
      <c r="E53" s="125"/>
      <c r="F53" s="126"/>
      <c r="G53" s="37"/>
      <c r="H53" s="100" t="s">
        <v>569</v>
      </c>
      <c r="I53" s="89"/>
      <c r="J53" s="92" t="str">
        <f>IFERROR((I50*17.5%)*I53,"")</f>
        <v/>
      </c>
    </row>
    <row r="54" spans="1:10" ht="20.25" customHeight="1" thickBot="1">
      <c r="A54" s="97" t="s">
        <v>607</v>
      </c>
      <c r="B54" s="130"/>
      <c r="C54" s="118"/>
      <c r="D54" s="127" t="s">
        <v>608</v>
      </c>
      <c r="E54" s="118"/>
      <c r="F54" s="132">
        <f>IF(ISERROR('Indemnités kilométriques'!B21*'Demande ODM Hors KDS'!E54),0,'Indemnités kilométriques'!B21*'Demande ODM Hors KDS'!E54)</f>
        <v>0</v>
      </c>
      <c r="G54" s="37"/>
      <c r="H54" s="101" t="s">
        <v>568</v>
      </c>
      <c r="I54" s="96"/>
      <c r="J54" s="92" t="str">
        <f>IFERROR((I50*17.5%)*I54,"")</f>
        <v/>
      </c>
    </row>
    <row r="55" spans="1:10" ht="20.25" customHeight="1" thickBot="1">
      <c r="A55" s="40"/>
      <c r="B55" s="40"/>
      <c r="C55" s="37"/>
      <c r="D55" s="36" t="s">
        <v>0</v>
      </c>
      <c r="E55" s="35">
        <f>SUM(E49:E54)</f>
        <v>92</v>
      </c>
      <c r="F55" s="35">
        <f>SUM(F49:F54)</f>
        <v>0</v>
      </c>
      <c r="G55" s="37"/>
      <c r="H55" s="477" t="s">
        <v>572</v>
      </c>
      <c r="I55" s="478"/>
      <c r="J55" s="99">
        <f>SUM(J52:J54)</f>
        <v>0</v>
      </c>
    </row>
    <row r="56" spans="1:10" ht="20.25" customHeight="1">
      <c r="A56" s="19" t="s">
        <v>5</v>
      </c>
      <c r="B56" s="19"/>
      <c r="C56" s="19"/>
      <c r="D56" s="19"/>
      <c r="E56" s="43"/>
      <c r="F56" s="43"/>
      <c r="G56" s="43"/>
      <c r="H56" s="43"/>
      <c r="I56" s="98" t="s">
        <v>16</v>
      </c>
      <c r="J56" s="98" t="s">
        <v>15</v>
      </c>
    </row>
    <row r="57" spans="1:10" ht="20.25" customHeight="1">
      <c r="A57" s="524" t="s">
        <v>282</v>
      </c>
      <c r="B57" s="524"/>
      <c r="C57" s="524"/>
      <c r="D57" s="524"/>
      <c r="E57" s="40"/>
      <c r="F57" s="40"/>
      <c r="G57" s="40"/>
      <c r="H57" s="40"/>
      <c r="I57" s="40"/>
      <c r="J57" s="40"/>
    </row>
    <row r="58" spans="1:10" ht="101.25" customHeight="1">
      <c r="A58" s="501" t="s">
        <v>3</v>
      </c>
      <c r="B58" s="502"/>
      <c r="C58" s="503"/>
      <c r="D58" s="473" t="s">
        <v>297</v>
      </c>
      <c r="E58" s="474"/>
      <c r="F58" s="474"/>
      <c r="G58" s="474"/>
      <c r="H58" s="479" t="s">
        <v>296</v>
      </c>
      <c r="I58" s="480"/>
      <c r="J58" s="481"/>
    </row>
    <row r="59" spans="1:10" ht="20.25" customHeight="1">
      <c r="A59" s="44" t="s">
        <v>2</v>
      </c>
      <c r="B59" s="44"/>
      <c r="C59" s="44"/>
      <c r="D59" s="44"/>
      <c r="E59" s="44"/>
      <c r="F59" s="44"/>
      <c r="G59" s="44"/>
      <c r="H59" s="44"/>
      <c r="I59" s="44"/>
      <c r="J59" s="44"/>
    </row>
    <row r="60" spans="1:10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>
      <c r="A61" s="37"/>
      <c r="B61" s="37"/>
      <c r="C61" s="37"/>
      <c r="D61" s="37"/>
      <c r="E61" s="37"/>
      <c r="F61" s="37"/>
      <c r="G61" s="37"/>
      <c r="H61" s="37"/>
      <c r="I61" s="37"/>
      <c r="J61" s="37"/>
    </row>
    <row r="62" spans="1:10">
      <c r="A62" s="37"/>
      <c r="B62" s="37"/>
      <c r="C62" s="37"/>
      <c r="D62" s="37"/>
      <c r="E62" s="37"/>
      <c r="F62" s="37"/>
      <c r="G62" s="37"/>
      <c r="H62" s="37"/>
      <c r="I62" s="37"/>
      <c r="J62" s="37"/>
    </row>
    <row r="63" spans="1:10">
      <c r="A63" s="37"/>
      <c r="B63" s="37"/>
      <c r="C63" s="37"/>
      <c r="D63" s="37"/>
      <c r="E63" s="37"/>
      <c r="F63" s="37"/>
      <c r="G63" s="37"/>
      <c r="H63" s="37"/>
      <c r="I63" s="37"/>
      <c r="J63" s="37"/>
    </row>
    <row r="64" spans="1:10">
      <c r="A64" s="37"/>
      <c r="B64" s="37"/>
      <c r="C64" s="37"/>
      <c r="D64" s="37"/>
      <c r="E64" s="37"/>
      <c r="F64" s="37"/>
      <c r="G64" s="37"/>
      <c r="H64" s="37"/>
      <c r="I64" s="37"/>
      <c r="J64" s="37"/>
    </row>
    <row r="65" spans="1:10">
      <c r="A65" s="37"/>
      <c r="B65" s="37"/>
      <c r="C65" s="37"/>
      <c r="D65" s="37"/>
      <c r="E65" s="37"/>
      <c r="F65" s="37"/>
      <c r="G65" s="37"/>
      <c r="H65" s="37"/>
      <c r="I65" s="37"/>
      <c r="J65" s="37"/>
    </row>
    <row r="66" spans="1:10">
      <c r="A66" s="37"/>
      <c r="B66" s="37"/>
      <c r="C66" s="37"/>
      <c r="D66" s="37"/>
      <c r="E66" s="37"/>
      <c r="F66" s="37"/>
      <c r="G66" s="37"/>
      <c r="H66" s="37"/>
      <c r="I66" s="37"/>
      <c r="J66" s="37"/>
    </row>
    <row r="67" spans="1:10">
      <c r="A67" s="37"/>
      <c r="B67" s="37"/>
      <c r="C67" s="37"/>
      <c r="D67" s="37"/>
      <c r="E67" s="37"/>
      <c r="F67" s="37"/>
      <c r="G67" s="37"/>
      <c r="H67" s="37"/>
      <c r="I67" s="37"/>
      <c r="J67" s="37"/>
    </row>
    <row r="68" spans="1:10">
      <c r="A68" s="37"/>
      <c r="B68" s="37"/>
      <c r="C68" s="37"/>
      <c r="D68" s="37"/>
      <c r="E68" s="37"/>
      <c r="F68" s="37"/>
      <c r="G68" s="37"/>
      <c r="H68" s="37"/>
      <c r="I68" s="37"/>
      <c r="J68" s="37"/>
    </row>
    <row r="69" spans="1:10">
      <c r="A69" s="37"/>
      <c r="B69" s="37"/>
      <c r="C69" s="37"/>
      <c r="D69" s="37"/>
      <c r="E69" s="37"/>
      <c r="F69" s="37"/>
      <c r="G69" s="37"/>
      <c r="H69" s="37"/>
      <c r="I69" s="37"/>
      <c r="J69" s="37"/>
    </row>
    <row r="70" spans="1:10" ht="30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ht="30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</row>
    <row r="72" spans="1:10" ht="30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</row>
    <row r="73" spans="1:10" ht="30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</row>
    <row r="74" spans="1:10" ht="30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</row>
    <row r="75" spans="1:10" ht="30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</row>
    <row r="76" spans="1:10" ht="30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</row>
    <row r="77" spans="1:10" ht="30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</row>
    <row r="78" spans="1:10" ht="30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</row>
    <row r="79" spans="1:10" ht="30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</row>
    <row r="80" spans="1:10" ht="30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ht="30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30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</row>
    <row r="83" spans="1:10" ht="30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</row>
    <row r="84" spans="1:10" ht="30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</row>
    <row r="85" spans="1:10" ht="30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</row>
    <row r="86" spans="1:10">
      <c r="A86" s="37"/>
      <c r="B86" s="37"/>
      <c r="C86" s="37"/>
      <c r="D86" s="37"/>
      <c r="E86" s="37"/>
      <c r="F86" s="37"/>
      <c r="G86" s="37"/>
      <c r="H86" s="37"/>
      <c r="I86" s="37"/>
      <c r="J86" s="37"/>
    </row>
    <row r="87" spans="1:10">
      <c r="A87" s="37"/>
      <c r="B87" s="37"/>
      <c r="C87" s="37"/>
      <c r="D87" s="37"/>
      <c r="E87" s="37"/>
      <c r="F87" s="37"/>
      <c r="G87" s="37"/>
      <c r="H87" s="37"/>
      <c r="I87" s="37"/>
      <c r="J87" s="37"/>
    </row>
    <row r="88" spans="1:10">
      <c r="A88" s="37"/>
      <c r="B88" s="37"/>
      <c r="C88" s="37"/>
      <c r="D88" s="37"/>
      <c r="E88" s="37"/>
      <c r="F88" s="37"/>
      <c r="G88" s="37"/>
      <c r="H88" s="37"/>
      <c r="I88" s="37"/>
      <c r="J88" s="37"/>
    </row>
  </sheetData>
  <sheetProtection selectLockedCells="1"/>
  <mergeCells count="85">
    <mergeCell ref="I14:J14"/>
    <mergeCell ref="C12:J12"/>
    <mergeCell ref="A57:D57"/>
    <mergeCell ref="F25:F26"/>
    <mergeCell ref="G25:H25"/>
    <mergeCell ref="I25:I26"/>
    <mergeCell ref="J25:J26"/>
    <mergeCell ref="B28:D28"/>
    <mergeCell ref="B30:D30"/>
    <mergeCell ref="B31:D31"/>
    <mergeCell ref="B34:D34"/>
    <mergeCell ref="B35:D35"/>
    <mergeCell ref="B36:D36"/>
    <mergeCell ref="B42:D42"/>
    <mergeCell ref="E41:F41"/>
    <mergeCell ref="B29:D29"/>
    <mergeCell ref="A24:J24"/>
    <mergeCell ref="A25:D25"/>
    <mergeCell ref="E25:E26"/>
    <mergeCell ref="B21:D21"/>
    <mergeCell ref="B22:D22"/>
    <mergeCell ref="F23:G23"/>
    <mergeCell ref="A58:C58"/>
    <mergeCell ref="A46:J46"/>
    <mergeCell ref="A32:J32"/>
    <mergeCell ref="A33:D33"/>
    <mergeCell ref="E33:E34"/>
    <mergeCell ref="F33:F34"/>
    <mergeCell ref="G41:H41"/>
    <mergeCell ref="G33:H33"/>
    <mergeCell ref="I33:I34"/>
    <mergeCell ref="J33:J34"/>
    <mergeCell ref="A37:J37"/>
    <mergeCell ref="A40:J40"/>
    <mergeCell ref="H48:J48"/>
    <mergeCell ref="A45:C45"/>
    <mergeCell ref="B43:D43"/>
    <mergeCell ref="B44:D44"/>
    <mergeCell ref="A1:D1"/>
    <mergeCell ref="A2:D2"/>
    <mergeCell ref="F20:G20"/>
    <mergeCell ref="F17:G17"/>
    <mergeCell ref="F18:G18"/>
    <mergeCell ref="F19:G19"/>
    <mergeCell ref="C17:D17"/>
    <mergeCell ref="B18:D18"/>
    <mergeCell ref="A16:C16"/>
    <mergeCell ref="D16:J16"/>
    <mergeCell ref="E2:G3"/>
    <mergeCell ref="C5:E5"/>
    <mergeCell ref="C6:E6"/>
    <mergeCell ref="C7:D7"/>
    <mergeCell ref="C15:J15"/>
    <mergeCell ref="I10:J10"/>
    <mergeCell ref="H47:J47"/>
    <mergeCell ref="I49:J49"/>
    <mergeCell ref="D58:G58"/>
    <mergeCell ref="I45:J45"/>
    <mergeCell ref="H55:I55"/>
    <mergeCell ref="H58:J58"/>
    <mergeCell ref="I50:J50"/>
    <mergeCell ref="F45:H45"/>
    <mergeCell ref="D45:E45"/>
    <mergeCell ref="C10:D10"/>
    <mergeCell ref="C13:J13"/>
    <mergeCell ref="F10:G10"/>
    <mergeCell ref="C11:D11"/>
    <mergeCell ref="F11:G11"/>
    <mergeCell ref="I11:J11"/>
    <mergeCell ref="B52:C52"/>
    <mergeCell ref="B53:C53"/>
    <mergeCell ref="B48:C48"/>
    <mergeCell ref="C14:G14"/>
    <mergeCell ref="A47:F47"/>
    <mergeCell ref="B49:C49"/>
    <mergeCell ref="B50:C50"/>
    <mergeCell ref="B51:C51"/>
    <mergeCell ref="A41:D41"/>
    <mergeCell ref="B26:D26"/>
    <mergeCell ref="B27:D27"/>
    <mergeCell ref="A39:C39"/>
    <mergeCell ref="D39:E39"/>
    <mergeCell ref="D38:E38"/>
    <mergeCell ref="A38:C38"/>
    <mergeCell ref="F21:G21"/>
  </mergeCells>
  <dataValidations count="9">
    <dataValidation allowBlank="1" showInputMessage="1" showErrorMessage="1" promptTitle="Signature" prompt="La personne qui se déplace sur une demande en offline doit signer ce document (envoyez-lui par mail), et vous le renvoyer pour la signature du responsable de l'imputation budgétaire et le directeur du Campus ou l'un des délégataires de la DG." sqref="A58:C58" xr:uid="{00000000-0002-0000-0100-000000000000}"/>
    <dataValidation allowBlank="1" showInputMessage="1" showErrorMessage="1" prompt="Date de naissance obligatoire pour les commande de titres de transports" sqref="A11:C11" xr:uid="{00000000-0002-0000-0100-000001000000}"/>
    <dataValidation allowBlank="1" showInputMessage="1" showErrorMessage="1" promptTitle="Destination " prompt="Si la mission est hors de la France métropolitaire Inscrire le pays ou  :_x000a_- Le départements ou Régions français d'Outre-Mer (DROM)_x000a_- La Collectivités d'Outre-Mer (COM)" sqref="C14" xr:uid="{00000000-0002-0000-0100-000002000000}"/>
    <dataValidation allowBlank="1" showInputMessage="1" showErrorMessage="1" promptTitle="Fonction personne concernée" prompt="Indiquer le grade ou la fonction : Professeur des Universités, Maître de Conférence, Ingénieur, Chercheur, Directeur de recherche, Vacataire, Etudiant 1A-2A-3A, autres...." sqref="H11" xr:uid="{00000000-0002-0000-0100-000003000000}"/>
    <dataValidation allowBlank="1" showInputMessage="1" showErrorMessage="1" prompt="Inscrire l'adresse complète" sqref="C13:J13" xr:uid="{00000000-0002-0000-0100-000004000000}"/>
    <dataValidation allowBlank="1" showInputMessage="1" showErrorMessage="1" prompt="Mentionner si les dates de départ ou de retour sont différentes de celles de la mission....Dates de départ et/ou de retour avancées ou reculées pour des raisons extérieures à la mission," sqref="J17" xr:uid="{00000000-0002-0000-0100-000005000000}"/>
    <dataValidation allowBlank="1" showInputMessage="1" showErrorMessage="1" prompt="Inscrire la puissance fiscale du véhicule_x000a__x000a_Pour une moto&gt;125 cm3 inscrire le numéro &quot;16&quot;_x000a__x000a_Pour un autre véhicule inscrire le numéro &quot;17&quot;" sqref="D54" xr:uid="{00000000-0002-0000-0100-000006000000}"/>
    <dataValidation type="list" allowBlank="1" showInputMessage="1" sqref="I49" xr:uid="{00000000-0002-0000-0100-000007000000}">
      <formula1>#REF!</formula1>
    </dataValidation>
    <dataValidation type="list" showInputMessage="1" showErrorMessage="1" promptTitle="Si l'imputation est suivie de" prompt="3 points, vous devez inscrire le numéro de la convention" sqref="C7:D7" xr:uid="{00000000-0002-0000-0100-000008000000}">
      <formula1>#REF!</formula1>
    </dataValidation>
  </dataValidations>
  <printOptions horizontalCentered="1"/>
  <pageMargins left="0" right="0" top="0" bottom="0" header="0" footer="0"/>
  <pageSetup paperSize="9" scale="65" orientation="portrait" r:id="rId1"/>
  <rowBreaks count="1" manualBreakCount="1">
    <brk id="59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9000000}">
          <x14:formula1>
            <xm:f>'Feuille liste de choix a masker'!$D$2:$D$9</xm:f>
          </x14:formula1>
          <xm:sqref>I10:J10</xm:sqref>
        </x14:dataValidation>
        <x14:dataValidation type="list" allowBlank="1" showInputMessage="1" showErrorMessage="1" xr:uid="{00000000-0002-0000-0100-00000A000000}">
          <x14:formula1>
            <xm:f>'Feuille liste de choix a masker'!$F$2:$F$10</xm:f>
          </x14:formula1>
          <xm:sqref>I18:I23</xm:sqref>
        </x14:dataValidation>
        <x14:dataValidation type="list" showInputMessage="1" showErrorMessage="1" xr:uid="{00000000-0002-0000-0100-00000B000000}">
          <x14:formula1>
            <xm:f>'Feuille liste de choix a masker'!$J$2:$J$3</xm:f>
          </x14:formula1>
          <xm:sqref>J18:J23</xm:sqref>
        </x14:dataValidation>
        <x14:dataValidation type="list" allowBlank="1" showInputMessage="1" promptTitle="Choix :" prompt="Choisir une carte de réduction et/ou d'abonnement" xr:uid="{00000000-0002-0000-0100-00000C000000}">
          <x14:formula1>
            <xm:f>'Feuille liste de choix a masker'!$K$2:$K$6</xm:f>
          </x14:formula1>
          <xm:sqref>G26</xm:sqref>
        </x14:dataValidation>
        <x14:dataValidation type="list" allowBlank="1" showInputMessage="1" promptTitle="Choix :" prompt="Choisir une carte de réduction et/ou d'abonnement" xr:uid="{00000000-0002-0000-0100-00000D000000}">
          <x14:formula1>
            <xm:f>'Feuille liste de choix a masker'!$K$2:$K$8</xm:f>
          </x14:formula1>
          <xm:sqref>G27:G31</xm:sqref>
        </x14:dataValidation>
        <x14:dataValidation type="list" allowBlank="1" showInputMessage="1" showErrorMessage="1" xr:uid="{00000000-0002-0000-0100-00000E000000}">
          <x14:formula1>
            <xm:f>'Feuille liste de choix a masker'!$H$2:$H$6</xm:f>
          </x14:formula1>
          <xm:sqref>I35:I36</xm:sqref>
        </x14:dataValidation>
        <x14:dataValidation type="list" allowBlank="1" showInputMessage="1" showErrorMessage="1" xr:uid="{00000000-0002-0000-0100-00000F000000}">
          <x14:formula1>
            <xm:f>'Feuille liste de choix a masker'!$E$2:$E$2</xm:f>
          </x14:formula1>
          <xm:sqref>I39</xm:sqref>
        </x14:dataValidation>
        <x14:dataValidation type="list" allowBlank="1" showInputMessage="1" showErrorMessage="1" xr:uid="{00000000-0002-0000-0100-000010000000}">
          <x14:formula1>
            <xm:f>'Feuille liste de choix a masker'!$G$2:$G$7</xm:f>
          </x14:formula1>
          <xm:sqref>I27:I31</xm:sqref>
        </x14:dataValidation>
        <x14:dataValidation type="list" allowBlank="1" showInputMessage="1" showErrorMessage="1" xr:uid="{00000000-0002-0000-0100-000011000000}">
          <x14:formula1>
            <xm:f>'Feuille liste de choix a masker'!$A$2:$A$18</xm:f>
          </x14:formula1>
          <xm:sqref>C5:E5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A1:J218"/>
  <sheetViews>
    <sheetView workbookViewId="0">
      <pane ySplit="1" topLeftCell="A2" activePane="bottomLeft" state="frozen"/>
      <selection pane="bottomLeft" activeCell="J14" sqref="J14"/>
    </sheetView>
  </sheetViews>
  <sheetFormatPr baseColWidth="10" defaultColWidth="11.5703125" defaultRowHeight="15"/>
  <cols>
    <col min="1" max="1" width="45.140625" bestFit="1" customWidth="1"/>
    <col min="2" max="4" width="11.5703125" style="34" customWidth="1"/>
    <col min="5" max="5" width="11.5703125" style="34" hidden="1" customWidth="1"/>
    <col min="6" max="6" width="15.5703125" style="201" hidden="1" customWidth="1"/>
    <col min="8" max="8" width="23.85546875" hidden="1" customWidth="1"/>
    <col min="9" max="9" width="13.5703125" style="202" customWidth="1"/>
    <col min="10" max="10" width="11.5703125" style="272" customWidth="1"/>
    <col min="11" max="13" width="11.42578125" customWidth="1"/>
  </cols>
  <sheetData>
    <row r="1" spans="1:10" s="4" customFormat="1" ht="60">
      <c r="B1" s="194" t="s">
        <v>677</v>
      </c>
      <c r="C1" s="194" t="s">
        <v>678</v>
      </c>
      <c r="D1" s="194" t="s">
        <v>679</v>
      </c>
      <c r="E1" s="194"/>
      <c r="F1" s="195" t="s">
        <v>680</v>
      </c>
      <c r="G1" s="4" t="s">
        <v>573</v>
      </c>
      <c r="H1" s="5" t="s">
        <v>604</v>
      </c>
      <c r="I1" s="196" t="s">
        <v>699</v>
      </c>
      <c r="J1" s="271" t="s">
        <v>820</v>
      </c>
    </row>
    <row r="2" spans="1:10" s="4" customFormat="1">
      <c r="A2" s="197" t="s">
        <v>681</v>
      </c>
      <c r="B2" s="198">
        <v>0</v>
      </c>
      <c r="C2" s="194"/>
      <c r="D2" s="194"/>
      <c r="E2" s="194"/>
      <c r="F2" s="195"/>
      <c r="H2" s="5"/>
      <c r="I2" s="196"/>
      <c r="J2" s="273"/>
    </row>
    <row r="3" spans="1:10" s="4" customFormat="1">
      <c r="A3" t="s">
        <v>682</v>
      </c>
      <c r="B3" s="34">
        <v>0</v>
      </c>
      <c r="C3" s="34">
        <v>70</v>
      </c>
      <c r="D3" s="34">
        <v>17.5</v>
      </c>
      <c r="E3" s="34"/>
      <c r="F3" s="199">
        <v>0</v>
      </c>
      <c r="G3" s="200" t="s">
        <v>574</v>
      </c>
      <c r="I3" s="5"/>
      <c r="J3" s="273"/>
    </row>
    <row r="4" spans="1:10" s="4" customFormat="1">
      <c r="A4" t="s">
        <v>683</v>
      </c>
      <c r="B4" s="34">
        <v>0</v>
      </c>
      <c r="C4" s="34">
        <v>70</v>
      </c>
      <c r="D4" s="34">
        <v>17.5</v>
      </c>
      <c r="E4" s="34"/>
      <c r="F4" s="199">
        <v>0</v>
      </c>
      <c r="G4" s="200" t="s">
        <v>574</v>
      </c>
      <c r="I4" s="5"/>
      <c r="J4" s="273"/>
    </row>
    <row r="5" spans="1:10" s="4" customFormat="1">
      <c r="A5" t="s">
        <v>684</v>
      </c>
      <c r="B5" s="34">
        <v>0</v>
      </c>
      <c r="C5" s="34">
        <v>70</v>
      </c>
      <c r="D5" s="34">
        <v>17.5</v>
      </c>
      <c r="E5" s="34"/>
      <c r="F5" s="199">
        <v>0</v>
      </c>
      <c r="G5" s="200" t="s">
        <v>574</v>
      </c>
      <c r="I5" s="5"/>
      <c r="J5" s="273"/>
    </row>
    <row r="6" spans="1:10" s="4" customFormat="1">
      <c r="A6" t="s">
        <v>596</v>
      </c>
      <c r="B6" s="34">
        <v>0</v>
      </c>
      <c r="C6" s="34">
        <v>70</v>
      </c>
      <c r="D6" s="34">
        <v>17.5</v>
      </c>
      <c r="E6" s="34"/>
      <c r="F6" s="199">
        <v>0</v>
      </c>
      <c r="G6" s="200" t="s">
        <v>574</v>
      </c>
      <c r="I6" s="5"/>
      <c r="J6" s="273"/>
    </row>
    <row r="7" spans="1:10" s="4" customFormat="1">
      <c r="A7" t="s">
        <v>685</v>
      </c>
      <c r="B7" s="34">
        <v>0</v>
      </c>
      <c r="C7" s="34">
        <v>90</v>
      </c>
      <c r="D7" s="34">
        <v>21</v>
      </c>
      <c r="E7" s="34"/>
      <c r="F7" s="199">
        <v>0</v>
      </c>
      <c r="G7" s="200" t="s">
        <v>574</v>
      </c>
      <c r="I7" s="5"/>
      <c r="J7" s="273"/>
    </row>
    <row r="8" spans="1:10" s="4" customFormat="1">
      <c r="A8" t="s">
        <v>686</v>
      </c>
      <c r="B8" s="34">
        <v>0</v>
      </c>
      <c r="C8" s="34">
        <v>90</v>
      </c>
      <c r="D8" s="34">
        <v>21</v>
      </c>
      <c r="E8" s="34"/>
      <c r="F8" s="199">
        <v>0</v>
      </c>
      <c r="G8" s="200" t="s">
        <v>574</v>
      </c>
      <c r="I8" s="5"/>
      <c r="J8" s="273"/>
    </row>
    <row r="9" spans="1:10" s="4" customFormat="1">
      <c r="A9" t="s">
        <v>687</v>
      </c>
      <c r="B9" s="34">
        <v>0</v>
      </c>
      <c r="C9" s="34">
        <v>70</v>
      </c>
      <c r="D9" s="34">
        <v>17.5</v>
      </c>
      <c r="E9" s="34"/>
      <c r="F9" s="199">
        <v>0</v>
      </c>
      <c r="G9" s="200" t="s">
        <v>574</v>
      </c>
      <c r="I9" s="5"/>
      <c r="J9" s="273"/>
    </row>
    <row r="10" spans="1:10" s="4" customFormat="1">
      <c r="A10" t="s">
        <v>688</v>
      </c>
      <c r="B10" s="34">
        <v>0</v>
      </c>
      <c r="C10" s="34">
        <v>70</v>
      </c>
      <c r="D10" s="34">
        <v>17.5</v>
      </c>
      <c r="E10" s="34"/>
      <c r="F10" s="199">
        <v>0</v>
      </c>
      <c r="G10" s="200" t="s">
        <v>574</v>
      </c>
      <c r="I10" s="5"/>
      <c r="J10" s="273"/>
    </row>
    <row r="11" spans="1:10" s="4" customFormat="1">
      <c r="A11" t="s">
        <v>689</v>
      </c>
      <c r="B11" s="34">
        <v>0</v>
      </c>
      <c r="C11" s="34">
        <v>70</v>
      </c>
      <c r="D11" s="34">
        <v>17.5</v>
      </c>
      <c r="E11" s="34"/>
      <c r="F11" s="199">
        <v>0</v>
      </c>
      <c r="G11" s="200" t="s">
        <v>574</v>
      </c>
      <c r="I11" s="5"/>
      <c r="J11" s="273"/>
    </row>
    <row r="12" spans="1:10" s="4" customFormat="1">
      <c r="A12" t="s">
        <v>690</v>
      </c>
      <c r="B12" s="34">
        <v>0</v>
      </c>
      <c r="C12" s="34">
        <v>70</v>
      </c>
      <c r="D12" s="34">
        <v>17.5</v>
      </c>
      <c r="E12" s="34"/>
      <c r="F12" s="199">
        <v>0</v>
      </c>
      <c r="G12" s="200" t="s">
        <v>574</v>
      </c>
      <c r="I12" s="5"/>
      <c r="J12" s="273"/>
    </row>
    <row r="13" spans="1:10" s="4" customFormat="1">
      <c r="A13" t="s">
        <v>691</v>
      </c>
      <c r="B13" s="34">
        <v>0</v>
      </c>
      <c r="C13" s="34">
        <v>90</v>
      </c>
      <c r="D13" s="34">
        <v>21</v>
      </c>
      <c r="E13" s="34"/>
      <c r="F13" s="199">
        <v>0</v>
      </c>
      <c r="G13" s="200" t="s">
        <v>574</v>
      </c>
      <c r="I13" s="5"/>
      <c r="J13" s="273"/>
    </row>
    <row r="14" spans="1:10">
      <c r="A14" t="s">
        <v>339</v>
      </c>
      <c r="B14" s="34">
        <f>F14*J14</f>
        <v>262.00890000000004</v>
      </c>
      <c r="C14" s="34">
        <f t="shared" ref="C14:C77" si="0">B14*65%</f>
        <v>170.30578500000004</v>
      </c>
      <c r="D14" s="34">
        <f t="shared" ref="D14:D77" si="1">B14*17.5%</f>
        <v>45.851557500000006</v>
      </c>
      <c r="F14" s="201">
        <v>279</v>
      </c>
      <c r="G14" t="s">
        <v>545</v>
      </c>
      <c r="I14" s="202">
        <v>0.9879</v>
      </c>
      <c r="J14" s="272">
        <v>0.93910000000000005</v>
      </c>
    </row>
    <row r="15" spans="1:10">
      <c r="A15" t="s">
        <v>340</v>
      </c>
      <c r="B15" s="34">
        <f>F15*J15</f>
        <v>138</v>
      </c>
      <c r="C15" s="34">
        <f t="shared" si="0"/>
        <v>89.7</v>
      </c>
      <c r="D15" s="34">
        <f t="shared" si="1"/>
        <v>24.15</v>
      </c>
      <c r="F15" s="201">
        <v>138</v>
      </c>
      <c r="G15" t="s">
        <v>574</v>
      </c>
      <c r="I15" s="202">
        <v>1</v>
      </c>
      <c r="J15" s="272">
        <v>1</v>
      </c>
    </row>
    <row r="16" spans="1:10">
      <c r="A16" t="s">
        <v>341</v>
      </c>
      <c r="B16" s="34">
        <f>F16*J16</f>
        <v>130</v>
      </c>
      <c r="C16" s="34">
        <f t="shared" si="0"/>
        <v>84.5</v>
      </c>
      <c r="D16" s="34">
        <f t="shared" si="1"/>
        <v>22.75</v>
      </c>
      <c r="F16" s="201">
        <v>130</v>
      </c>
      <c r="G16" t="s">
        <v>574</v>
      </c>
      <c r="I16" s="202">
        <v>1</v>
      </c>
      <c r="J16" s="272">
        <v>1</v>
      </c>
    </row>
    <row r="17" spans="1:10">
      <c r="A17" t="s">
        <v>342</v>
      </c>
      <c r="B17" s="34">
        <f>F17*J17</f>
        <v>142.35648</v>
      </c>
      <c r="C17" s="34">
        <f t="shared" si="0"/>
        <v>92.531712000000013</v>
      </c>
      <c r="D17" s="34">
        <f t="shared" si="1"/>
        <v>24.912383999999999</v>
      </c>
      <c r="F17" s="201">
        <v>20480</v>
      </c>
      <c r="G17" t="s">
        <v>565</v>
      </c>
      <c r="H17" t="s">
        <v>575</v>
      </c>
      <c r="I17" s="202">
        <v>6.7289999999999997E-3</v>
      </c>
      <c r="J17" s="272">
        <v>6.9509999999999997E-3</v>
      </c>
    </row>
    <row r="18" spans="1:10">
      <c r="A18" s="197" t="s">
        <v>692</v>
      </c>
      <c r="B18" s="34">
        <f t="shared" ref="B18:B81" si="2">F18*J18</f>
        <v>164</v>
      </c>
      <c r="C18" s="34">
        <f t="shared" si="0"/>
        <v>106.60000000000001</v>
      </c>
      <c r="D18" s="34">
        <f t="shared" si="1"/>
        <v>28.7</v>
      </c>
      <c r="F18" s="201">
        <v>164</v>
      </c>
      <c r="G18" t="s">
        <v>574</v>
      </c>
      <c r="I18" s="202">
        <v>1</v>
      </c>
      <c r="J18" s="272">
        <v>1</v>
      </c>
    </row>
    <row r="19" spans="1:10">
      <c r="A19" t="s">
        <v>343</v>
      </c>
      <c r="B19" s="34">
        <f t="shared" si="2"/>
        <v>118</v>
      </c>
      <c r="C19" s="34">
        <f t="shared" si="0"/>
        <v>76.7</v>
      </c>
      <c r="D19" s="34">
        <f t="shared" si="1"/>
        <v>20.65</v>
      </c>
      <c r="F19" s="201">
        <v>118</v>
      </c>
      <c r="G19" t="s">
        <v>574</v>
      </c>
      <c r="I19" s="202">
        <v>1</v>
      </c>
      <c r="J19" s="272">
        <v>1</v>
      </c>
    </row>
    <row r="20" spans="1:10">
      <c r="A20" t="s">
        <v>344</v>
      </c>
      <c r="B20" s="34">
        <f t="shared" si="2"/>
        <v>300</v>
      </c>
      <c r="C20" s="34">
        <f t="shared" si="0"/>
        <v>195</v>
      </c>
      <c r="D20" s="34">
        <f t="shared" si="1"/>
        <v>52.5</v>
      </c>
      <c r="F20" s="201">
        <v>300</v>
      </c>
      <c r="G20" t="s">
        <v>574</v>
      </c>
      <c r="I20" s="202">
        <v>1</v>
      </c>
      <c r="J20" s="272">
        <v>1</v>
      </c>
    </row>
    <row r="21" spans="1:10">
      <c r="A21" t="s">
        <v>345</v>
      </c>
      <c r="B21" s="34">
        <f t="shared" si="2"/>
        <v>195.33280000000002</v>
      </c>
      <c r="C21" s="34">
        <f t="shared" si="0"/>
        <v>126.96632000000002</v>
      </c>
      <c r="D21" s="34">
        <f t="shared" si="1"/>
        <v>34.183239999999998</v>
      </c>
      <c r="F21" s="201">
        <v>208</v>
      </c>
      <c r="G21" t="s">
        <v>545</v>
      </c>
      <c r="I21" s="202">
        <v>0.9879</v>
      </c>
      <c r="J21" s="272">
        <v>0.93910000000000005</v>
      </c>
    </row>
    <row r="22" spans="1:10">
      <c r="A22" t="s">
        <v>346</v>
      </c>
      <c r="B22" s="34">
        <f t="shared" si="2"/>
        <v>289.24279999999999</v>
      </c>
      <c r="C22" s="34">
        <f t="shared" si="0"/>
        <v>188.00782000000001</v>
      </c>
      <c r="D22" s="34">
        <f t="shared" si="1"/>
        <v>50.617489999999997</v>
      </c>
      <c r="F22" s="201">
        <v>308</v>
      </c>
      <c r="G22" t="s">
        <v>545</v>
      </c>
      <c r="I22" s="202">
        <v>0.9879</v>
      </c>
      <c r="J22" s="272">
        <v>0.93910000000000005</v>
      </c>
    </row>
    <row r="23" spans="1:10">
      <c r="A23" t="s">
        <v>347</v>
      </c>
      <c r="B23" s="34">
        <f t="shared" si="2"/>
        <v>158</v>
      </c>
      <c r="C23" s="34">
        <f t="shared" si="0"/>
        <v>102.7</v>
      </c>
      <c r="D23" s="34">
        <f t="shared" si="1"/>
        <v>27.65</v>
      </c>
      <c r="F23" s="201">
        <v>158</v>
      </c>
      <c r="G23" t="s">
        <v>574</v>
      </c>
      <c r="I23" s="202">
        <v>1</v>
      </c>
      <c r="J23" s="272">
        <v>1</v>
      </c>
    </row>
    <row r="24" spans="1:10">
      <c r="A24" t="s">
        <v>348</v>
      </c>
      <c r="B24" s="34">
        <f t="shared" si="2"/>
        <v>147.43870000000001</v>
      </c>
      <c r="C24" s="34">
        <f t="shared" si="0"/>
        <v>95.835155000000015</v>
      </c>
      <c r="D24" s="34">
        <f t="shared" si="1"/>
        <v>25.801772500000002</v>
      </c>
      <c r="F24" s="201">
        <v>157</v>
      </c>
      <c r="G24" t="s">
        <v>545</v>
      </c>
      <c r="I24" s="202">
        <v>0.9879</v>
      </c>
      <c r="J24" s="272">
        <v>0.93910000000000005</v>
      </c>
    </row>
    <row r="25" spans="1:10">
      <c r="A25" t="s">
        <v>349</v>
      </c>
      <c r="B25" s="34">
        <f t="shared" si="2"/>
        <v>186</v>
      </c>
      <c r="C25" s="34">
        <f t="shared" si="0"/>
        <v>120.9</v>
      </c>
      <c r="D25" s="34">
        <f t="shared" si="1"/>
        <v>32.549999999999997</v>
      </c>
      <c r="F25" s="201">
        <v>186</v>
      </c>
      <c r="G25" t="s">
        <v>574</v>
      </c>
      <c r="I25" s="202">
        <v>1</v>
      </c>
      <c r="J25" s="272">
        <v>1</v>
      </c>
    </row>
    <row r="26" spans="1:10">
      <c r="A26" t="s">
        <v>350</v>
      </c>
      <c r="B26" s="34">
        <f t="shared" si="2"/>
        <v>140.86500000000001</v>
      </c>
      <c r="C26" s="34">
        <f t="shared" si="0"/>
        <v>91.562250000000006</v>
      </c>
      <c r="D26" s="34">
        <f t="shared" si="1"/>
        <v>24.651375000000002</v>
      </c>
      <c r="F26" s="201">
        <v>150</v>
      </c>
      <c r="G26" t="s">
        <v>545</v>
      </c>
      <c r="I26" s="202">
        <v>0.9879</v>
      </c>
      <c r="J26" s="272">
        <v>0.93910000000000005</v>
      </c>
    </row>
    <row r="27" spans="1:10">
      <c r="A27" t="s">
        <v>351</v>
      </c>
      <c r="B27" s="34">
        <f t="shared" si="2"/>
        <v>219.44880000000001</v>
      </c>
      <c r="C27" s="34">
        <f t="shared" si="0"/>
        <v>142.64172000000002</v>
      </c>
      <c r="D27" s="34">
        <f t="shared" si="1"/>
        <v>38.40354</v>
      </c>
      <c r="F27" s="201">
        <v>348</v>
      </c>
      <c r="G27" t="s">
        <v>564</v>
      </c>
      <c r="H27" t="s">
        <v>576</v>
      </c>
      <c r="I27" s="202">
        <v>0.64470000000000005</v>
      </c>
      <c r="J27" s="272">
        <v>0.63060000000000005</v>
      </c>
    </row>
    <row r="28" spans="1:10">
      <c r="A28" t="s">
        <v>352</v>
      </c>
      <c r="B28" s="34">
        <f t="shared" si="2"/>
        <v>175</v>
      </c>
      <c r="C28" s="34">
        <f t="shared" si="0"/>
        <v>113.75</v>
      </c>
      <c r="D28" s="34">
        <f t="shared" si="1"/>
        <v>30.624999999999996</v>
      </c>
      <c r="F28" s="201">
        <v>175</v>
      </c>
      <c r="G28" t="s">
        <v>574</v>
      </c>
      <c r="I28" s="202">
        <v>1</v>
      </c>
      <c r="J28" s="272">
        <v>1</v>
      </c>
    </row>
    <row r="29" spans="1:10">
      <c r="A29" t="s">
        <v>353</v>
      </c>
      <c r="B29" s="34">
        <f t="shared" si="2"/>
        <v>204</v>
      </c>
      <c r="C29" s="34">
        <f t="shared" si="0"/>
        <v>132.6</v>
      </c>
      <c r="D29" s="34">
        <f t="shared" si="1"/>
        <v>35.699999999999996</v>
      </c>
      <c r="F29" s="201">
        <v>204</v>
      </c>
      <c r="G29" t="s">
        <v>574</v>
      </c>
      <c r="I29" s="202">
        <v>1</v>
      </c>
      <c r="J29" s="272">
        <v>1</v>
      </c>
    </row>
    <row r="30" spans="1:10">
      <c r="A30" t="s">
        <v>354</v>
      </c>
      <c r="B30" s="34">
        <f t="shared" si="2"/>
        <v>194.3937</v>
      </c>
      <c r="C30" s="34">
        <f t="shared" si="0"/>
        <v>126.35590500000001</v>
      </c>
      <c r="D30" s="34">
        <f t="shared" si="1"/>
        <v>34.018897499999994</v>
      </c>
      <c r="F30" s="201">
        <v>207</v>
      </c>
      <c r="G30" t="s">
        <v>545</v>
      </c>
      <c r="I30" s="202">
        <v>0.9879</v>
      </c>
      <c r="J30" s="272">
        <v>0.93910000000000005</v>
      </c>
    </row>
    <row r="31" spans="1:10">
      <c r="A31" t="s">
        <v>355</v>
      </c>
      <c r="B31" s="34">
        <f t="shared" si="2"/>
        <v>200</v>
      </c>
      <c r="C31" s="34">
        <f t="shared" si="0"/>
        <v>130</v>
      </c>
      <c r="D31" s="34">
        <f t="shared" si="1"/>
        <v>35</v>
      </c>
      <c r="F31" s="201">
        <v>200</v>
      </c>
      <c r="G31" t="s">
        <v>574</v>
      </c>
      <c r="I31" s="202">
        <v>1</v>
      </c>
      <c r="J31" s="272">
        <v>1</v>
      </c>
    </row>
    <row r="32" spans="1:10">
      <c r="A32" t="s">
        <v>356</v>
      </c>
      <c r="B32" s="34">
        <f t="shared" si="2"/>
        <v>258</v>
      </c>
      <c r="C32" s="34">
        <f t="shared" si="0"/>
        <v>167.70000000000002</v>
      </c>
      <c r="D32" s="34">
        <f t="shared" si="1"/>
        <v>45.15</v>
      </c>
      <c r="F32" s="201">
        <v>258</v>
      </c>
      <c r="G32" t="s">
        <v>574</v>
      </c>
      <c r="I32" s="202">
        <v>1</v>
      </c>
      <c r="J32" s="272">
        <v>1</v>
      </c>
    </row>
    <row r="33" spans="1:10">
      <c r="A33" t="s">
        <v>357</v>
      </c>
      <c r="B33" s="34">
        <f t="shared" si="2"/>
        <v>333.38050000000004</v>
      </c>
      <c r="C33" s="34">
        <f t="shared" si="0"/>
        <v>216.69732500000003</v>
      </c>
      <c r="D33" s="34">
        <f t="shared" si="1"/>
        <v>58.341587500000003</v>
      </c>
      <c r="F33" s="201">
        <v>355</v>
      </c>
      <c r="G33" t="s">
        <v>545</v>
      </c>
      <c r="I33" s="202">
        <v>0.9879</v>
      </c>
      <c r="J33" s="272">
        <v>0.93910000000000005</v>
      </c>
    </row>
    <row r="34" spans="1:10">
      <c r="A34" t="s">
        <v>358</v>
      </c>
      <c r="B34" s="34">
        <f t="shared" si="2"/>
        <v>206</v>
      </c>
      <c r="C34" s="34">
        <f t="shared" si="0"/>
        <v>133.9</v>
      </c>
      <c r="D34" s="34">
        <f t="shared" si="1"/>
        <v>36.049999999999997</v>
      </c>
      <c r="F34" s="201">
        <v>206</v>
      </c>
      <c r="G34" t="s">
        <v>574</v>
      </c>
      <c r="I34" s="202">
        <v>1</v>
      </c>
      <c r="J34" s="272">
        <v>1</v>
      </c>
    </row>
    <row r="35" spans="1:10">
      <c r="A35" t="s">
        <v>359</v>
      </c>
      <c r="B35" s="34">
        <f t="shared" si="2"/>
        <v>166.22070000000002</v>
      </c>
      <c r="C35" s="34">
        <f t="shared" si="0"/>
        <v>108.04345500000002</v>
      </c>
      <c r="D35" s="34">
        <f t="shared" si="1"/>
        <v>29.088622500000003</v>
      </c>
      <c r="F35" s="201">
        <v>177</v>
      </c>
      <c r="G35" t="s">
        <v>545</v>
      </c>
      <c r="I35" s="202">
        <v>0.9879</v>
      </c>
      <c r="J35" s="272">
        <v>0.93910000000000005</v>
      </c>
    </row>
    <row r="36" spans="1:10">
      <c r="A36" t="s">
        <v>360</v>
      </c>
      <c r="B36" s="34">
        <f t="shared" si="2"/>
        <v>145</v>
      </c>
      <c r="C36" s="34">
        <f t="shared" si="0"/>
        <v>94.25</v>
      </c>
      <c r="D36" s="34">
        <f t="shared" si="1"/>
        <v>25.375</v>
      </c>
      <c r="F36" s="201">
        <v>145</v>
      </c>
      <c r="G36" t="s">
        <v>574</v>
      </c>
      <c r="I36" s="202">
        <v>1</v>
      </c>
      <c r="J36" s="272">
        <v>1</v>
      </c>
    </row>
    <row r="37" spans="1:10">
      <c r="A37" t="s">
        <v>361</v>
      </c>
      <c r="B37" s="34">
        <f t="shared" si="2"/>
        <v>182.18540000000002</v>
      </c>
      <c r="C37" s="34">
        <f t="shared" si="0"/>
        <v>118.42051000000001</v>
      </c>
      <c r="D37" s="34">
        <f t="shared" si="1"/>
        <v>31.882445000000001</v>
      </c>
      <c r="F37" s="201">
        <v>194</v>
      </c>
      <c r="G37" t="s">
        <v>563</v>
      </c>
      <c r="H37" t="s">
        <v>577</v>
      </c>
      <c r="I37" s="202">
        <v>0.9647</v>
      </c>
      <c r="J37" s="272">
        <v>0.93910000000000005</v>
      </c>
    </row>
    <row r="38" spans="1:10">
      <c r="A38" t="s">
        <v>362</v>
      </c>
      <c r="B38" s="34">
        <f t="shared" si="2"/>
        <v>150</v>
      </c>
      <c r="C38" s="34">
        <f t="shared" si="0"/>
        <v>97.5</v>
      </c>
      <c r="D38" s="34">
        <f t="shared" si="1"/>
        <v>26.25</v>
      </c>
      <c r="F38" s="201">
        <v>150</v>
      </c>
      <c r="G38" t="s">
        <v>574</v>
      </c>
      <c r="I38" s="202">
        <v>1</v>
      </c>
      <c r="J38" s="272">
        <v>1</v>
      </c>
    </row>
    <row r="39" spans="1:10">
      <c r="A39" t="s">
        <v>363</v>
      </c>
      <c r="B39" s="34">
        <f t="shared" si="2"/>
        <v>234.77500000000001</v>
      </c>
      <c r="C39" s="34">
        <f t="shared" si="0"/>
        <v>152.60375000000002</v>
      </c>
      <c r="D39" s="34">
        <f t="shared" si="1"/>
        <v>41.085625</v>
      </c>
      <c r="F39" s="201">
        <v>250</v>
      </c>
      <c r="G39" t="s">
        <v>545</v>
      </c>
      <c r="I39" s="202">
        <v>0.9879</v>
      </c>
      <c r="J39" s="272">
        <v>0.93910000000000005</v>
      </c>
    </row>
    <row r="40" spans="1:10">
      <c r="A40" t="s">
        <v>364</v>
      </c>
      <c r="B40" s="34">
        <f t="shared" si="2"/>
        <v>70</v>
      </c>
      <c r="C40" s="34">
        <f t="shared" si="0"/>
        <v>45.5</v>
      </c>
      <c r="D40" s="34">
        <f t="shared" si="1"/>
        <v>12.25</v>
      </c>
      <c r="F40" s="201">
        <v>70</v>
      </c>
      <c r="G40" t="s">
        <v>574</v>
      </c>
      <c r="I40" s="202">
        <v>1</v>
      </c>
      <c r="J40" s="272">
        <v>1</v>
      </c>
    </row>
    <row r="41" spans="1:10">
      <c r="A41" t="s">
        <v>365</v>
      </c>
      <c r="B41" s="34">
        <f t="shared" si="2"/>
        <v>169</v>
      </c>
      <c r="C41" s="34">
        <f t="shared" si="0"/>
        <v>109.85000000000001</v>
      </c>
      <c r="D41" s="34">
        <f t="shared" si="1"/>
        <v>29.574999999999999</v>
      </c>
      <c r="F41" s="201">
        <v>169</v>
      </c>
      <c r="G41" t="s">
        <v>574</v>
      </c>
      <c r="I41" s="202">
        <v>1</v>
      </c>
      <c r="J41" s="272">
        <v>1</v>
      </c>
    </row>
    <row r="42" spans="1:10">
      <c r="A42" t="s">
        <v>366</v>
      </c>
      <c r="B42" s="34">
        <f t="shared" si="2"/>
        <v>119</v>
      </c>
      <c r="C42" s="34">
        <f t="shared" si="0"/>
        <v>77.350000000000009</v>
      </c>
      <c r="D42" s="34">
        <f t="shared" si="1"/>
        <v>20.824999999999999</v>
      </c>
      <c r="F42" s="201">
        <v>119</v>
      </c>
      <c r="G42" t="s">
        <v>574</v>
      </c>
      <c r="I42" s="202">
        <v>1</v>
      </c>
      <c r="J42" s="272">
        <v>1</v>
      </c>
    </row>
    <row r="43" spans="1:10">
      <c r="A43" t="s">
        <v>367</v>
      </c>
      <c r="B43" s="34">
        <f t="shared" si="2"/>
        <v>216</v>
      </c>
      <c r="C43" s="34">
        <f t="shared" si="0"/>
        <v>140.4</v>
      </c>
      <c r="D43" s="34">
        <f t="shared" si="1"/>
        <v>37.799999999999997</v>
      </c>
      <c r="F43" s="201">
        <v>216</v>
      </c>
      <c r="G43" t="s">
        <v>574</v>
      </c>
      <c r="I43" s="202">
        <v>1</v>
      </c>
      <c r="J43" s="272">
        <v>1</v>
      </c>
    </row>
    <row r="44" spans="1:10">
      <c r="A44" t="s">
        <v>368</v>
      </c>
      <c r="B44" s="34">
        <f t="shared" si="2"/>
        <v>181.2285</v>
      </c>
      <c r="C44" s="34">
        <f t="shared" si="0"/>
        <v>117.798525</v>
      </c>
      <c r="D44" s="34">
        <f t="shared" si="1"/>
        <v>31.714987499999996</v>
      </c>
      <c r="F44" s="201">
        <v>255</v>
      </c>
      <c r="G44" t="s">
        <v>562</v>
      </c>
      <c r="H44" t="s">
        <v>578</v>
      </c>
      <c r="I44" s="202">
        <v>0.7107</v>
      </c>
      <c r="J44" s="272">
        <v>0.7107</v>
      </c>
    </row>
    <row r="45" spans="1:10">
      <c r="A45" t="s">
        <v>369</v>
      </c>
      <c r="B45" s="34">
        <f t="shared" si="2"/>
        <v>46</v>
      </c>
      <c r="C45" s="34">
        <f t="shared" si="0"/>
        <v>29.900000000000002</v>
      </c>
      <c r="D45" s="34">
        <f t="shared" si="1"/>
        <v>8.0499999999999989</v>
      </c>
      <c r="F45" s="201">
        <v>46</v>
      </c>
      <c r="G45" t="s">
        <v>574</v>
      </c>
      <c r="I45" s="202">
        <v>1</v>
      </c>
      <c r="J45" s="272">
        <v>1</v>
      </c>
    </row>
    <row r="46" spans="1:10">
      <c r="A46" t="s">
        <v>370</v>
      </c>
      <c r="B46" s="34">
        <f t="shared" si="2"/>
        <v>145</v>
      </c>
      <c r="C46" s="34">
        <f t="shared" si="0"/>
        <v>94.25</v>
      </c>
      <c r="D46" s="34">
        <f t="shared" si="1"/>
        <v>25.375</v>
      </c>
      <c r="F46" s="201">
        <v>145</v>
      </c>
      <c r="G46" t="s">
        <v>574</v>
      </c>
      <c r="I46" s="202">
        <v>1</v>
      </c>
      <c r="J46" s="272">
        <v>1</v>
      </c>
    </row>
    <row r="47" spans="1:10">
      <c r="A47" t="s">
        <v>371</v>
      </c>
      <c r="B47" s="34">
        <f t="shared" si="2"/>
        <v>145</v>
      </c>
      <c r="C47" s="34">
        <f t="shared" si="0"/>
        <v>94.25</v>
      </c>
      <c r="D47" s="34">
        <f t="shared" si="1"/>
        <v>25.375</v>
      </c>
      <c r="F47" s="201">
        <v>145</v>
      </c>
      <c r="G47" t="s">
        <v>574</v>
      </c>
      <c r="I47" s="202">
        <v>1</v>
      </c>
      <c r="J47" s="272">
        <v>1</v>
      </c>
    </row>
    <row r="48" spans="1:10">
      <c r="A48" t="s">
        <v>372</v>
      </c>
      <c r="B48" s="34">
        <f t="shared" si="2"/>
        <v>140</v>
      </c>
      <c r="C48" s="34">
        <f t="shared" si="0"/>
        <v>91</v>
      </c>
      <c r="D48" s="34">
        <f t="shared" si="1"/>
        <v>24.5</v>
      </c>
      <c r="F48" s="201">
        <v>140</v>
      </c>
      <c r="G48" t="s">
        <v>574</v>
      </c>
      <c r="I48" s="202">
        <v>1</v>
      </c>
      <c r="J48" s="272">
        <v>1</v>
      </c>
    </row>
    <row r="49" spans="1:10">
      <c r="A49" t="s">
        <v>373</v>
      </c>
      <c r="B49" s="34">
        <f t="shared" si="2"/>
        <v>132.41310000000001</v>
      </c>
      <c r="C49" s="34">
        <f t="shared" si="0"/>
        <v>86.068515000000019</v>
      </c>
      <c r="D49" s="34">
        <f t="shared" si="1"/>
        <v>23.172292500000001</v>
      </c>
      <c r="F49" s="201">
        <v>141</v>
      </c>
      <c r="G49" t="s">
        <v>545</v>
      </c>
      <c r="I49" s="202">
        <v>0.9879</v>
      </c>
      <c r="J49" s="272">
        <v>0.93910000000000005</v>
      </c>
    </row>
    <row r="50" spans="1:10">
      <c r="A50" t="s">
        <v>374</v>
      </c>
      <c r="B50" s="34">
        <f t="shared" si="2"/>
        <v>140.86500000000001</v>
      </c>
      <c r="C50" s="34">
        <f t="shared" si="0"/>
        <v>91.562250000000006</v>
      </c>
      <c r="D50" s="34">
        <f t="shared" si="1"/>
        <v>24.651375000000002</v>
      </c>
      <c r="F50" s="201">
        <v>150</v>
      </c>
      <c r="G50" t="s">
        <v>545</v>
      </c>
      <c r="I50" s="202">
        <v>0.9879</v>
      </c>
      <c r="J50" s="272">
        <v>0.93910000000000005</v>
      </c>
    </row>
    <row r="51" spans="1:10">
      <c r="A51" t="s">
        <v>375</v>
      </c>
      <c r="B51" s="34">
        <f t="shared" si="2"/>
        <v>120</v>
      </c>
      <c r="C51" s="34">
        <f t="shared" si="0"/>
        <v>78</v>
      </c>
      <c r="D51" s="34">
        <f t="shared" si="1"/>
        <v>21</v>
      </c>
      <c r="F51" s="201">
        <v>120</v>
      </c>
      <c r="G51" t="s">
        <v>574</v>
      </c>
      <c r="I51" s="202">
        <v>1</v>
      </c>
      <c r="J51" s="272">
        <v>1</v>
      </c>
    </row>
    <row r="52" spans="1:10">
      <c r="A52" t="s">
        <v>376</v>
      </c>
      <c r="B52" s="34">
        <f t="shared" si="2"/>
        <v>179.608</v>
      </c>
      <c r="C52" s="34">
        <f t="shared" si="0"/>
        <v>116.74520000000001</v>
      </c>
      <c r="D52" s="34">
        <f t="shared" si="1"/>
        <v>31.4314</v>
      </c>
      <c r="F52" s="201">
        <v>260</v>
      </c>
      <c r="G52" t="s">
        <v>561</v>
      </c>
      <c r="H52" t="s">
        <v>579</v>
      </c>
      <c r="I52" s="202">
        <v>0.71399999999999997</v>
      </c>
      <c r="J52" s="272">
        <v>0.69079999999999997</v>
      </c>
    </row>
    <row r="53" spans="1:10">
      <c r="A53" t="s">
        <v>377</v>
      </c>
      <c r="B53" s="34">
        <f t="shared" si="2"/>
        <v>123.12524999999999</v>
      </c>
      <c r="C53" s="34">
        <f t="shared" si="0"/>
        <v>80.031412500000002</v>
      </c>
      <c r="D53" s="34">
        <f t="shared" si="1"/>
        <v>21.546918749999996</v>
      </c>
      <c r="F53" s="201">
        <v>13575</v>
      </c>
      <c r="G53" t="s">
        <v>698</v>
      </c>
      <c r="H53" t="s">
        <v>580</v>
      </c>
      <c r="I53" s="202">
        <v>9.0699999999999999E-3</v>
      </c>
      <c r="J53" s="272">
        <v>9.0699999999999999E-3</v>
      </c>
    </row>
    <row r="54" spans="1:10">
      <c r="A54" t="s">
        <v>378</v>
      </c>
      <c r="B54" s="34">
        <f t="shared" si="2"/>
        <v>120</v>
      </c>
      <c r="C54" s="34">
        <f t="shared" si="0"/>
        <v>78</v>
      </c>
      <c r="D54" s="34">
        <f t="shared" si="1"/>
        <v>21</v>
      </c>
      <c r="F54" s="201">
        <v>80000</v>
      </c>
      <c r="G54" t="s">
        <v>581</v>
      </c>
      <c r="H54" t="s">
        <v>582</v>
      </c>
      <c r="I54">
        <v>1.5E-3</v>
      </c>
      <c r="J54" s="272">
        <v>1.5E-3</v>
      </c>
    </row>
    <row r="55" spans="1:10">
      <c r="A55" t="s">
        <v>379</v>
      </c>
      <c r="B55" s="34">
        <f t="shared" si="2"/>
        <v>203.78470000000002</v>
      </c>
      <c r="C55" s="34">
        <f t="shared" si="0"/>
        <v>132.46005500000001</v>
      </c>
      <c r="D55" s="34">
        <f t="shared" si="1"/>
        <v>35.662322500000002</v>
      </c>
      <c r="F55" s="201">
        <v>217</v>
      </c>
      <c r="G55" t="s">
        <v>545</v>
      </c>
      <c r="I55" s="202">
        <v>0.9647</v>
      </c>
      <c r="J55" s="272">
        <v>0.93910000000000005</v>
      </c>
    </row>
    <row r="56" spans="1:10">
      <c r="A56" t="s">
        <v>380</v>
      </c>
      <c r="B56" s="34">
        <f t="shared" si="2"/>
        <v>228.82</v>
      </c>
      <c r="C56" s="34">
        <f t="shared" si="0"/>
        <v>148.733</v>
      </c>
      <c r="D56" s="34">
        <f t="shared" si="1"/>
        <v>40.043499999999995</v>
      </c>
      <c r="F56" s="201">
        <v>1700</v>
      </c>
      <c r="G56" t="s">
        <v>560</v>
      </c>
      <c r="H56" t="s">
        <v>600</v>
      </c>
      <c r="I56" s="202">
        <v>0.1464</v>
      </c>
      <c r="J56" s="272">
        <v>0.1346</v>
      </c>
    </row>
    <row r="57" spans="1:10">
      <c r="A57" t="s">
        <v>381</v>
      </c>
      <c r="B57" s="34">
        <f t="shared" si="2"/>
        <v>190</v>
      </c>
      <c r="C57" s="34">
        <f t="shared" si="0"/>
        <v>123.5</v>
      </c>
      <c r="D57" s="34">
        <f t="shared" si="1"/>
        <v>33.25</v>
      </c>
      <c r="F57" s="201">
        <v>190</v>
      </c>
      <c r="G57" t="s">
        <v>574</v>
      </c>
      <c r="I57" s="202">
        <v>1</v>
      </c>
      <c r="J57" s="272">
        <v>1</v>
      </c>
    </row>
    <row r="58" spans="1:10">
      <c r="A58" t="s">
        <v>382</v>
      </c>
      <c r="B58" s="34">
        <f t="shared" si="2"/>
        <v>165.2816</v>
      </c>
      <c r="C58" s="34">
        <f t="shared" si="0"/>
        <v>107.43304000000001</v>
      </c>
      <c r="D58" s="34">
        <f t="shared" si="1"/>
        <v>28.924279999999996</v>
      </c>
      <c r="F58" s="201">
        <v>176</v>
      </c>
      <c r="G58" t="s">
        <v>545</v>
      </c>
      <c r="I58" s="202">
        <v>0.9647</v>
      </c>
      <c r="J58" s="272">
        <v>0.93910000000000005</v>
      </c>
    </row>
    <row r="59" spans="1:10">
      <c r="A59" t="s">
        <v>383</v>
      </c>
      <c r="B59" s="34">
        <f t="shared" si="2"/>
        <v>150</v>
      </c>
      <c r="C59" s="34">
        <f t="shared" si="0"/>
        <v>97.5</v>
      </c>
      <c r="D59" s="34">
        <f t="shared" si="1"/>
        <v>26.25</v>
      </c>
      <c r="F59" s="201">
        <v>150</v>
      </c>
      <c r="G59" t="s">
        <v>574</v>
      </c>
      <c r="I59" s="202">
        <v>1</v>
      </c>
      <c r="J59" s="272">
        <v>1</v>
      </c>
    </row>
    <row r="60" spans="1:10">
      <c r="A60" t="s">
        <v>384</v>
      </c>
      <c r="B60" s="34">
        <f t="shared" si="2"/>
        <v>180</v>
      </c>
      <c r="C60" s="34">
        <f t="shared" si="0"/>
        <v>117</v>
      </c>
      <c r="D60" s="34">
        <f t="shared" si="1"/>
        <v>31.499999999999996</v>
      </c>
      <c r="F60" s="201">
        <v>120000</v>
      </c>
      <c r="G60" t="s">
        <v>581</v>
      </c>
      <c r="H60" t="s">
        <v>582</v>
      </c>
      <c r="I60">
        <v>1.5E-3</v>
      </c>
      <c r="J60" s="272">
        <v>1.5E-3</v>
      </c>
    </row>
    <row r="61" spans="1:10">
      <c r="A61" t="s">
        <v>384</v>
      </c>
      <c r="B61" s="34">
        <f t="shared" si="2"/>
        <v>195</v>
      </c>
      <c r="C61" s="34">
        <f t="shared" si="0"/>
        <v>126.75</v>
      </c>
      <c r="D61" s="34">
        <f t="shared" si="1"/>
        <v>34.125</v>
      </c>
      <c r="F61" s="201">
        <v>195</v>
      </c>
      <c r="G61" t="s">
        <v>574</v>
      </c>
      <c r="I61" s="202">
        <v>1</v>
      </c>
      <c r="J61" s="272">
        <v>1</v>
      </c>
    </row>
    <row r="62" spans="1:10">
      <c r="A62" t="s">
        <v>385</v>
      </c>
      <c r="B62" s="34">
        <f t="shared" si="2"/>
        <v>240.39999999999998</v>
      </c>
      <c r="C62" s="34">
        <f t="shared" si="0"/>
        <v>156.26</v>
      </c>
      <c r="D62" s="34">
        <f t="shared" si="1"/>
        <v>42.069999999999993</v>
      </c>
      <c r="F62" s="201">
        <v>400</v>
      </c>
      <c r="G62" t="s">
        <v>548</v>
      </c>
      <c r="I62" s="202">
        <v>0.60099999999999998</v>
      </c>
      <c r="J62" s="272">
        <v>0.60099999999999998</v>
      </c>
    </row>
    <row r="63" spans="1:10">
      <c r="A63" t="s">
        <v>386</v>
      </c>
      <c r="B63" s="34">
        <f t="shared" si="2"/>
        <v>255.43520000000001</v>
      </c>
      <c r="C63" s="34">
        <f t="shared" si="0"/>
        <v>166.03288000000001</v>
      </c>
      <c r="D63" s="34">
        <f t="shared" si="1"/>
        <v>44.701160000000002</v>
      </c>
      <c r="F63" s="201">
        <v>272</v>
      </c>
      <c r="G63" t="s">
        <v>545</v>
      </c>
      <c r="I63" s="202">
        <v>0.9647</v>
      </c>
      <c r="J63" s="272">
        <v>0.93910000000000005</v>
      </c>
    </row>
    <row r="64" spans="1:10">
      <c r="A64" t="s">
        <v>387</v>
      </c>
      <c r="B64" s="34">
        <f t="shared" si="2"/>
        <v>210</v>
      </c>
      <c r="C64" s="34">
        <f t="shared" si="0"/>
        <v>136.5</v>
      </c>
      <c r="D64" s="34">
        <f t="shared" si="1"/>
        <v>36.75</v>
      </c>
      <c r="F64" s="201">
        <v>210</v>
      </c>
      <c r="G64" t="s">
        <v>574</v>
      </c>
      <c r="I64" s="202">
        <v>1</v>
      </c>
      <c r="J64" s="272">
        <v>1</v>
      </c>
    </row>
    <row r="65" spans="1:10">
      <c r="A65" t="s">
        <v>388</v>
      </c>
      <c r="B65" s="34">
        <f t="shared" si="2"/>
        <v>158.7079</v>
      </c>
      <c r="C65" s="34">
        <f t="shared" si="0"/>
        <v>103.160135</v>
      </c>
      <c r="D65" s="34">
        <f t="shared" si="1"/>
        <v>27.773882499999999</v>
      </c>
      <c r="F65" s="201">
        <v>169</v>
      </c>
      <c r="G65" t="s">
        <v>545</v>
      </c>
      <c r="I65" s="202">
        <v>0.9647</v>
      </c>
      <c r="J65" s="272">
        <v>0.93910000000000005</v>
      </c>
    </row>
    <row r="66" spans="1:10">
      <c r="A66" t="s">
        <v>389</v>
      </c>
      <c r="B66" s="34">
        <f t="shared" si="2"/>
        <v>205.5</v>
      </c>
      <c r="C66" s="34">
        <f t="shared" si="0"/>
        <v>133.57500000000002</v>
      </c>
      <c r="D66" s="34">
        <f t="shared" si="1"/>
        <v>35.962499999999999</v>
      </c>
      <c r="F66" s="201">
        <v>137000</v>
      </c>
      <c r="G66" t="s">
        <v>581</v>
      </c>
      <c r="H66" t="s">
        <v>582</v>
      </c>
      <c r="I66">
        <v>1.5E-3</v>
      </c>
      <c r="J66" s="272">
        <v>1.5E-3</v>
      </c>
    </row>
    <row r="67" spans="1:10">
      <c r="A67" t="s">
        <v>390</v>
      </c>
      <c r="B67" s="34">
        <f t="shared" si="2"/>
        <v>142</v>
      </c>
      <c r="C67" s="34">
        <f t="shared" si="0"/>
        <v>92.3</v>
      </c>
      <c r="D67" s="34">
        <f t="shared" si="1"/>
        <v>24.849999999999998</v>
      </c>
      <c r="F67" s="201">
        <v>142</v>
      </c>
      <c r="G67" t="s">
        <v>574</v>
      </c>
      <c r="I67" s="202">
        <v>1</v>
      </c>
      <c r="J67" s="272">
        <v>1</v>
      </c>
    </row>
    <row r="68" spans="1:10">
      <c r="A68" t="s">
        <v>391</v>
      </c>
      <c r="B68" s="34">
        <f t="shared" si="2"/>
        <v>200</v>
      </c>
      <c r="C68" s="34">
        <f t="shared" si="0"/>
        <v>130</v>
      </c>
      <c r="D68" s="34">
        <f t="shared" si="1"/>
        <v>35</v>
      </c>
      <c r="F68" s="201">
        <v>200</v>
      </c>
      <c r="G68" t="s">
        <v>574</v>
      </c>
      <c r="I68" s="202">
        <v>1</v>
      </c>
      <c r="J68" s="272">
        <v>1</v>
      </c>
    </row>
    <row r="69" spans="1:10">
      <c r="A69" t="s">
        <v>392</v>
      </c>
      <c r="B69" s="34">
        <f t="shared" si="2"/>
        <v>222.44000000000003</v>
      </c>
      <c r="C69" s="34">
        <f t="shared" si="0"/>
        <v>144.58600000000001</v>
      </c>
      <c r="D69" s="34">
        <f t="shared" si="1"/>
        <v>38.927</v>
      </c>
      <c r="F69" s="201">
        <v>1660</v>
      </c>
      <c r="G69" t="s">
        <v>559</v>
      </c>
      <c r="H69" t="s">
        <v>583</v>
      </c>
      <c r="I69" s="202">
        <v>0.13400000000000001</v>
      </c>
      <c r="J69" s="272">
        <v>0.13400000000000001</v>
      </c>
    </row>
    <row r="70" spans="1:10">
      <c r="A70" t="s">
        <v>393</v>
      </c>
      <c r="B70" s="34">
        <f t="shared" si="2"/>
        <v>19227.808000000001</v>
      </c>
      <c r="C70" s="34">
        <f t="shared" si="0"/>
        <v>12498.075200000001</v>
      </c>
      <c r="D70" s="34">
        <f t="shared" si="1"/>
        <v>3364.8663999999999</v>
      </c>
      <c r="F70" s="201">
        <v>36320</v>
      </c>
      <c r="G70" t="s">
        <v>558</v>
      </c>
      <c r="H70" t="s">
        <v>584</v>
      </c>
      <c r="I70" s="202">
        <v>5.3889999999999997E-3</v>
      </c>
      <c r="J70" s="272">
        <v>0.52939999999999998</v>
      </c>
    </row>
    <row r="71" spans="1:10">
      <c r="A71" t="s">
        <v>394</v>
      </c>
      <c r="B71" s="34">
        <f t="shared" si="2"/>
        <v>133.35220000000001</v>
      </c>
      <c r="C71" s="34">
        <f t="shared" si="0"/>
        <v>86.678930000000008</v>
      </c>
      <c r="D71" s="34">
        <f t="shared" si="1"/>
        <v>23.336635000000001</v>
      </c>
      <c r="F71" s="201">
        <v>142</v>
      </c>
      <c r="G71" t="s">
        <v>545</v>
      </c>
      <c r="I71" s="202">
        <v>0.9647</v>
      </c>
      <c r="J71" s="272">
        <v>0.93910000000000005</v>
      </c>
    </row>
    <row r="72" spans="1:10">
      <c r="A72" t="s">
        <v>395</v>
      </c>
      <c r="B72" s="34">
        <f t="shared" si="2"/>
        <v>249.8006</v>
      </c>
      <c r="C72" s="34">
        <f t="shared" si="0"/>
        <v>162.37039000000001</v>
      </c>
      <c r="D72" s="34">
        <f t="shared" si="1"/>
        <v>43.715105000000001</v>
      </c>
      <c r="F72" s="201">
        <v>266</v>
      </c>
      <c r="G72" t="s">
        <v>545</v>
      </c>
      <c r="I72" s="202">
        <v>0.9647</v>
      </c>
      <c r="J72" s="272">
        <v>0.93910000000000005</v>
      </c>
    </row>
    <row r="73" spans="1:10">
      <c r="A73" t="s">
        <v>396</v>
      </c>
      <c r="B73" s="34">
        <f t="shared" si="2"/>
        <v>148</v>
      </c>
      <c r="C73" s="34">
        <f t="shared" si="0"/>
        <v>96.2</v>
      </c>
      <c r="D73" s="34">
        <f t="shared" si="1"/>
        <v>25.9</v>
      </c>
      <c r="F73" s="201">
        <v>148</v>
      </c>
      <c r="G73" t="s">
        <v>574</v>
      </c>
      <c r="I73" s="202">
        <v>1</v>
      </c>
      <c r="J73" s="272">
        <v>1</v>
      </c>
    </row>
    <row r="74" spans="1:10">
      <c r="A74" t="s">
        <v>397</v>
      </c>
      <c r="B74" s="34">
        <f t="shared" si="2"/>
        <v>300</v>
      </c>
      <c r="C74" s="34">
        <f t="shared" si="0"/>
        <v>195</v>
      </c>
      <c r="D74" s="34">
        <f t="shared" si="1"/>
        <v>52.5</v>
      </c>
      <c r="F74" s="201">
        <v>300</v>
      </c>
      <c r="G74" t="s">
        <v>574</v>
      </c>
      <c r="I74" s="202">
        <v>1</v>
      </c>
      <c r="J74" s="272">
        <v>1</v>
      </c>
    </row>
    <row r="75" spans="1:10">
      <c r="A75" t="s">
        <v>398</v>
      </c>
      <c r="B75" s="34">
        <f t="shared" si="2"/>
        <v>140.86500000000001</v>
      </c>
      <c r="C75" s="34">
        <f t="shared" si="0"/>
        <v>91.562250000000006</v>
      </c>
      <c r="D75" s="34">
        <f t="shared" si="1"/>
        <v>24.651375000000002</v>
      </c>
      <c r="F75" s="201">
        <v>150</v>
      </c>
      <c r="G75" t="s">
        <v>545</v>
      </c>
      <c r="I75" s="202">
        <v>0.9647</v>
      </c>
      <c r="J75" s="272">
        <v>0.93910000000000005</v>
      </c>
    </row>
    <row r="76" spans="1:10">
      <c r="A76" t="s">
        <v>399</v>
      </c>
      <c r="B76" s="34">
        <f t="shared" si="2"/>
        <v>183.12450000000001</v>
      </c>
      <c r="C76" s="34">
        <f t="shared" si="0"/>
        <v>119.03092500000001</v>
      </c>
      <c r="D76" s="34">
        <f t="shared" si="1"/>
        <v>32.046787500000001</v>
      </c>
      <c r="F76" s="201">
        <v>195</v>
      </c>
      <c r="G76" t="s">
        <v>545</v>
      </c>
      <c r="I76" s="202">
        <v>0.9647</v>
      </c>
      <c r="J76" s="272">
        <v>0.93910000000000005</v>
      </c>
    </row>
    <row r="77" spans="1:10">
      <c r="A77" t="s">
        <v>400</v>
      </c>
      <c r="B77" s="34">
        <f t="shared" si="2"/>
        <v>132</v>
      </c>
      <c r="C77" s="34">
        <f t="shared" si="0"/>
        <v>85.8</v>
      </c>
      <c r="D77" s="34">
        <f t="shared" si="1"/>
        <v>23.099999999999998</v>
      </c>
      <c r="F77" s="201">
        <v>132</v>
      </c>
      <c r="G77" t="s">
        <v>574</v>
      </c>
      <c r="I77" s="202">
        <v>1</v>
      </c>
      <c r="J77" s="272">
        <v>1</v>
      </c>
    </row>
    <row r="78" spans="1:10">
      <c r="A78" t="s">
        <v>401</v>
      </c>
      <c r="B78" s="34">
        <f t="shared" si="2"/>
        <v>129</v>
      </c>
      <c r="C78" s="34">
        <f t="shared" ref="C78:C141" si="3">B78*65%</f>
        <v>83.850000000000009</v>
      </c>
      <c r="D78" s="34">
        <f t="shared" ref="D78:D141" si="4">B78*17.5%</f>
        <v>22.574999999999999</v>
      </c>
      <c r="F78" s="201">
        <v>129</v>
      </c>
      <c r="G78" t="s">
        <v>574</v>
      </c>
      <c r="I78" s="202">
        <v>1</v>
      </c>
      <c r="J78" s="272">
        <v>1</v>
      </c>
    </row>
    <row r="79" spans="1:10">
      <c r="A79" t="s">
        <v>402</v>
      </c>
      <c r="B79" s="34">
        <f t="shared" si="2"/>
        <v>300.512</v>
      </c>
      <c r="C79" s="34">
        <f t="shared" si="3"/>
        <v>195.33280000000002</v>
      </c>
      <c r="D79" s="34">
        <f t="shared" si="4"/>
        <v>52.589599999999997</v>
      </c>
      <c r="F79" s="201">
        <v>320</v>
      </c>
      <c r="G79" t="s">
        <v>545</v>
      </c>
      <c r="I79" s="202">
        <v>0.9647</v>
      </c>
      <c r="J79" s="272">
        <v>0.93910000000000005</v>
      </c>
    </row>
    <row r="80" spans="1:10">
      <c r="A80" t="s">
        <v>403</v>
      </c>
      <c r="B80" s="34">
        <f t="shared" si="2"/>
        <v>123</v>
      </c>
      <c r="C80" s="34">
        <f t="shared" si="3"/>
        <v>79.95</v>
      </c>
      <c r="D80" s="34">
        <f t="shared" si="4"/>
        <v>21.524999999999999</v>
      </c>
      <c r="F80" s="201">
        <v>123</v>
      </c>
      <c r="G80" t="s">
        <v>574</v>
      </c>
      <c r="I80" s="202">
        <v>1</v>
      </c>
      <c r="J80" s="272">
        <v>1</v>
      </c>
    </row>
    <row r="81" spans="1:10">
      <c r="A81" t="s">
        <v>404</v>
      </c>
      <c r="B81" s="34">
        <f t="shared" si="2"/>
        <v>181.566</v>
      </c>
      <c r="C81" s="34">
        <f t="shared" si="3"/>
        <v>118.01790000000001</v>
      </c>
      <c r="D81" s="34">
        <f t="shared" si="4"/>
        <v>31.774049999999999</v>
      </c>
      <c r="F81" s="201">
        <v>420</v>
      </c>
      <c r="G81" t="s">
        <v>557</v>
      </c>
      <c r="H81" t="s">
        <v>585</v>
      </c>
      <c r="I81" s="202">
        <v>0.43230000000000002</v>
      </c>
      <c r="J81" s="272">
        <v>0.43230000000000002</v>
      </c>
    </row>
    <row r="82" spans="1:10">
      <c r="A82" t="s">
        <v>405</v>
      </c>
      <c r="B82" s="34">
        <f t="shared" ref="B82:B145" si="5">F82*J82</f>
        <v>220</v>
      </c>
      <c r="C82" s="34">
        <f t="shared" si="3"/>
        <v>143</v>
      </c>
      <c r="D82" s="34">
        <f t="shared" si="4"/>
        <v>38.5</v>
      </c>
      <c r="F82" s="201">
        <v>220</v>
      </c>
      <c r="G82" t="s">
        <v>574</v>
      </c>
      <c r="I82" s="202">
        <v>1</v>
      </c>
      <c r="J82" s="272">
        <v>1</v>
      </c>
    </row>
    <row r="83" spans="1:10">
      <c r="A83" t="s">
        <v>406</v>
      </c>
      <c r="B83" s="34">
        <f t="shared" si="5"/>
        <v>210</v>
      </c>
      <c r="C83" s="34">
        <f t="shared" si="3"/>
        <v>136.5</v>
      </c>
      <c r="D83" s="34">
        <f t="shared" si="4"/>
        <v>36.75</v>
      </c>
      <c r="F83" s="201">
        <v>140000</v>
      </c>
      <c r="G83" t="s">
        <v>581</v>
      </c>
      <c r="H83" t="s">
        <v>582</v>
      </c>
      <c r="I83">
        <v>1.5E-3</v>
      </c>
      <c r="J83" s="272">
        <v>1.5E-3</v>
      </c>
    </row>
    <row r="84" spans="1:10">
      <c r="A84" t="s">
        <v>407</v>
      </c>
      <c r="B84" s="34">
        <f t="shared" si="5"/>
        <v>1338.3219999999999</v>
      </c>
      <c r="C84" s="34">
        <f t="shared" si="3"/>
        <v>869.90929999999992</v>
      </c>
      <c r="D84" s="34">
        <f t="shared" si="4"/>
        <v>234.20634999999996</v>
      </c>
      <c r="F84" s="201">
        <v>8590</v>
      </c>
      <c r="G84" t="s">
        <v>556</v>
      </c>
      <c r="H84" t="s">
        <v>586</v>
      </c>
      <c r="I84" s="202">
        <v>1.6199999999999999E-2</v>
      </c>
      <c r="J84" s="272">
        <v>0.15579999999999999</v>
      </c>
    </row>
    <row r="85" spans="1:10">
      <c r="A85" t="s">
        <v>408</v>
      </c>
      <c r="B85" s="34">
        <f t="shared" si="5"/>
        <v>183.12450000000001</v>
      </c>
      <c r="C85" s="34">
        <f t="shared" si="3"/>
        <v>119.03092500000001</v>
      </c>
      <c r="D85" s="34">
        <f t="shared" si="4"/>
        <v>32.046787500000001</v>
      </c>
      <c r="F85" s="201">
        <v>195</v>
      </c>
      <c r="G85" t="s">
        <v>545</v>
      </c>
      <c r="I85" s="202">
        <v>0.9647</v>
      </c>
      <c r="J85" s="272">
        <v>0.93910000000000005</v>
      </c>
    </row>
    <row r="86" spans="1:10">
      <c r="A86" t="s">
        <v>409</v>
      </c>
      <c r="B86" s="34">
        <f t="shared" si="5"/>
        <v>234.77500000000001</v>
      </c>
      <c r="C86" s="34">
        <f t="shared" si="3"/>
        <v>152.60375000000002</v>
      </c>
      <c r="D86" s="34">
        <f t="shared" si="4"/>
        <v>41.085625</v>
      </c>
      <c r="F86" s="201">
        <v>250</v>
      </c>
      <c r="G86" t="s">
        <v>545</v>
      </c>
      <c r="I86" s="202">
        <v>0.9647</v>
      </c>
      <c r="J86" s="272">
        <v>0.93910000000000005</v>
      </c>
    </row>
    <row r="87" spans="1:10">
      <c r="A87" t="s">
        <v>410</v>
      </c>
      <c r="B87" s="34">
        <f t="shared" si="5"/>
        <v>208.98000000000002</v>
      </c>
      <c r="C87" s="34">
        <f t="shared" si="3"/>
        <v>135.83700000000002</v>
      </c>
      <c r="D87" s="34">
        <f t="shared" si="4"/>
        <v>36.5715</v>
      </c>
      <c r="F87" s="201">
        <v>180</v>
      </c>
      <c r="G87" t="s">
        <v>546</v>
      </c>
      <c r="H87" t="s">
        <v>587</v>
      </c>
      <c r="I87" s="202">
        <v>1.161</v>
      </c>
      <c r="J87" s="272">
        <v>1.161</v>
      </c>
    </row>
    <row r="88" spans="1:10">
      <c r="A88" t="s">
        <v>411</v>
      </c>
      <c r="B88" s="34">
        <f t="shared" si="5"/>
        <v>167</v>
      </c>
      <c r="C88" s="34">
        <f t="shared" si="3"/>
        <v>108.55</v>
      </c>
      <c r="D88" s="34">
        <f t="shared" si="4"/>
        <v>29.224999999999998</v>
      </c>
      <c r="F88" s="201">
        <v>167</v>
      </c>
      <c r="G88" t="s">
        <v>574</v>
      </c>
      <c r="I88" s="202">
        <v>1</v>
      </c>
      <c r="J88" s="272">
        <v>1</v>
      </c>
    </row>
    <row r="89" spans="1:10">
      <c r="A89" t="s">
        <v>412</v>
      </c>
      <c r="B89" s="34">
        <f t="shared" si="5"/>
        <v>265.76530000000002</v>
      </c>
      <c r="C89" s="34">
        <f t="shared" si="3"/>
        <v>172.74744500000003</v>
      </c>
      <c r="D89" s="34">
        <f t="shared" si="4"/>
        <v>46.508927499999999</v>
      </c>
      <c r="F89" s="201">
        <v>283</v>
      </c>
      <c r="G89" t="s">
        <v>545</v>
      </c>
      <c r="I89" s="202">
        <v>0.9647</v>
      </c>
      <c r="J89" s="272">
        <v>0.93910000000000005</v>
      </c>
    </row>
    <row r="90" spans="1:10">
      <c r="A90" t="s">
        <v>413</v>
      </c>
      <c r="B90" s="34">
        <f t="shared" si="5"/>
        <v>160</v>
      </c>
      <c r="C90" s="34">
        <f t="shared" si="3"/>
        <v>104</v>
      </c>
      <c r="D90" s="34">
        <f t="shared" si="4"/>
        <v>28</v>
      </c>
      <c r="F90" s="201">
        <v>160</v>
      </c>
      <c r="G90" t="s">
        <v>574</v>
      </c>
      <c r="I90" s="202">
        <v>1</v>
      </c>
      <c r="J90" s="272">
        <v>1</v>
      </c>
    </row>
    <row r="91" spans="1:10">
      <c r="A91" t="s">
        <v>414</v>
      </c>
      <c r="B91" s="34">
        <f t="shared" si="5"/>
        <v>170</v>
      </c>
      <c r="C91" s="34">
        <f t="shared" si="3"/>
        <v>110.5</v>
      </c>
      <c r="D91" s="34">
        <f t="shared" si="4"/>
        <v>29.749999999999996</v>
      </c>
      <c r="F91" s="201">
        <v>170</v>
      </c>
      <c r="G91" t="s">
        <v>574</v>
      </c>
      <c r="I91" s="202">
        <v>1</v>
      </c>
      <c r="J91" s="272">
        <v>1</v>
      </c>
    </row>
    <row r="92" spans="1:10">
      <c r="A92" t="s">
        <v>415</v>
      </c>
      <c r="B92" s="34">
        <f t="shared" si="5"/>
        <v>105</v>
      </c>
      <c r="C92" s="34">
        <f t="shared" si="3"/>
        <v>68.25</v>
      </c>
      <c r="D92" s="34">
        <f t="shared" si="4"/>
        <v>18.375</v>
      </c>
      <c r="F92" s="201">
        <v>105</v>
      </c>
      <c r="G92" t="s">
        <v>574</v>
      </c>
      <c r="I92" s="202">
        <v>1</v>
      </c>
      <c r="J92" s="272">
        <v>1</v>
      </c>
    </row>
    <row r="93" spans="1:10">
      <c r="A93" t="s">
        <v>416</v>
      </c>
      <c r="B93" s="34">
        <f t="shared" si="5"/>
        <v>135.75</v>
      </c>
      <c r="C93" s="34">
        <f t="shared" si="3"/>
        <v>88.237499999999997</v>
      </c>
      <c r="D93" s="34">
        <f t="shared" si="4"/>
        <v>23.756249999999998</v>
      </c>
      <c r="F93" s="201">
        <v>90500</v>
      </c>
      <c r="G93" t="s">
        <v>581</v>
      </c>
      <c r="H93" t="s">
        <v>582</v>
      </c>
      <c r="I93">
        <v>1.5E-3</v>
      </c>
      <c r="J93" s="272">
        <v>1.5E-3</v>
      </c>
    </row>
    <row r="94" spans="1:10">
      <c r="A94" t="s">
        <v>417</v>
      </c>
      <c r="B94" s="34">
        <f t="shared" si="5"/>
        <v>187.82000000000002</v>
      </c>
      <c r="C94" s="34">
        <f t="shared" si="3"/>
        <v>122.08300000000001</v>
      </c>
      <c r="D94" s="34">
        <f t="shared" si="4"/>
        <v>32.868500000000004</v>
      </c>
      <c r="F94" s="201">
        <v>200</v>
      </c>
      <c r="G94" t="s">
        <v>545</v>
      </c>
      <c r="I94" s="202">
        <v>0.9647</v>
      </c>
      <c r="J94" s="272">
        <v>0.93910000000000005</v>
      </c>
    </row>
    <row r="95" spans="1:10">
      <c r="A95" t="s">
        <v>418</v>
      </c>
      <c r="B95" s="34">
        <f t="shared" si="5"/>
        <v>206.602</v>
      </c>
      <c r="C95" s="34">
        <f t="shared" si="3"/>
        <v>134.29130000000001</v>
      </c>
      <c r="D95" s="34">
        <f t="shared" si="4"/>
        <v>36.155349999999999</v>
      </c>
      <c r="F95" s="201">
        <v>220</v>
      </c>
      <c r="G95" t="s">
        <v>545</v>
      </c>
      <c r="I95" s="202">
        <v>0.9647</v>
      </c>
      <c r="J95" s="272">
        <v>0.93910000000000005</v>
      </c>
    </row>
    <row r="96" spans="1:10">
      <c r="A96" t="s">
        <v>419</v>
      </c>
      <c r="B96" s="34">
        <f t="shared" si="5"/>
        <v>142.7432</v>
      </c>
      <c r="C96" s="34">
        <f t="shared" si="3"/>
        <v>92.783079999999998</v>
      </c>
      <c r="D96" s="34">
        <f t="shared" si="4"/>
        <v>24.980059999999998</v>
      </c>
      <c r="F96" s="201">
        <v>152</v>
      </c>
      <c r="G96" t="s">
        <v>545</v>
      </c>
      <c r="I96" s="202">
        <v>0.9647</v>
      </c>
      <c r="J96" s="272">
        <v>0.93910000000000005</v>
      </c>
    </row>
    <row r="97" spans="1:10">
      <c r="A97" t="s">
        <v>420</v>
      </c>
      <c r="B97" s="34">
        <f t="shared" si="5"/>
        <v>265.09999999999997</v>
      </c>
      <c r="C97" s="34">
        <f t="shared" si="3"/>
        <v>172.315</v>
      </c>
      <c r="D97" s="34">
        <f t="shared" si="4"/>
        <v>46.392499999999991</v>
      </c>
      <c r="F97" s="201">
        <v>2200</v>
      </c>
      <c r="G97" t="s">
        <v>555</v>
      </c>
      <c r="H97" t="s">
        <v>588</v>
      </c>
      <c r="I97" s="202">
        <v>0.1235</v>
      </c>
      <c r="J97" s="272">
        <v>0.1205</v>
      </c>
    </row>
    <row r="98" spans="1:10">
      <c r="A98" t="s">
        <v>421</v>
      </c>
      <c r="B98" s="34">
        <f t="shared" si="5"/>
        <v>175</v>
      </c>
      <c r="C98" s="34">
        <f t="shared" si="3"/>
        <v>113.75</v>
      </c>
      <c r="D98" s="34">
        <f t="shared" si="4"/>
        <v>30.624999999999996</v>
      </c>
      <c r="F98" s="201">
        <v>175</v>
      </c>
      <c r="G98" t="s">
        <v>574</v>
      </c>
      <c r="I98" s="202">
        <v>1</v>
      </c>
      <c r="J98" s="272">
        <v>1</v>
      </c>
    </row>
    <row r="99" spans="1:10">
      <c r="A99" t="s">
        <v>422</v>
      </c>
      <c r="B99" s="34">
        <f t="shared" si="5"/>
        <v>292.06010000000003</v>
      </c>
      <c r="C99" s="34">
        <f t="shared" si="3"/>
        <v>189.83906500000003</v>
      </c>
      <c r="D99" s="34">
        <f t="shared" si="4"/>
        <v>51.1105175</v>
      </c>
      <c r="F99" s="201">
        <v>311</v>
      </c>
      <c r="G99" t="s">
        <v>545</v>
      </c>
      <c r="I99" s="202">
        <v>0.9647</v>
      </c>
      <c r="J99" s="272">
        <v>0.93910000000000005</v>
      </c>
    </row>
    <row r="100" spans="1:10">
      <c r="A100" t="s">
        <v>423</v>
      </c>
      <c r="B100" s="34">
        <f t="shared" si="5"/>
        <v>210</v>
      </c>
      <c r="C100" s="34">
        <f t="shared" si="3"/>
        <v>136.5</v>
      </c>
      <c r="D100" s="34">
        <f t="shared" si="4"/>
        <v>36.75</v>
      </c>
      <c r="F100" s="201">
        <v>210</v>
      </c>
      <c r="G100" t="s">
        <v>574</v>
      </c>
      <c r="I100" s="202">
        <v>1</v>
      </c>
      <c r="J100" s="272">
        <v>1</v>
      </c>
    </row>
    <row r="101" spans="1:10">
      <c r="A101" t="s">
        <v>424</v>
      </c>
      <c r="B101" s="34">
        <f t="shared" si="5"/>
        <v>160</v>
      </c>
      <c r="C101" s="34">
        <f t="shared" si="3"/>
        <v>104</v>
      </c>
      <c r="D101" s="34">
        <f t="shared" si="4"/>
        <v>28</v>
      </c>
      <c r="F101" s="201">
        <v>160</v>
      </c>
      <c r="G101" t="s">
        <v>574</v>
      </c>
      <c r="I101" s="202">
        <v>1</v>
      </c>
      <c r="J101" s="272">
        <v>1</v>
      </c>
    </row>
    <row r="102" spans="1:10">
      <c r="A102" t="s">
        <v>425</v>
      </c>
      <c r="B102" s="34">
        <f t="shared" si="5"/>
        <v>300</v>
      </c>
      <c r="C102" s="34">
        <f t="shared" si="3"/>
        <v>195</v>
      </c>
      <c r="D102" s="34">
        <f t="shared" si="4"/>
        <v>52.5</v>
      </c>
      <c r="F102" s="201">
        <v>300</v>
      </c>
      <c r="G102" t="s">
        <v>574</v>
      </c>
      <c r="I102" s="202">
        <v>1</v>
      </c>
      <c r="J102" s="272">
        <v>1</v>
      </c>
    </row>
    <row r="103" spans="1:10">
      <c r="A103" t="s">
        <v>426</v>
      </c>
      <c r="B103" s="34">
        <f t="shared" si="5"/>
        <v>174.67260000000002</v>
      </c>
      <c r="C103" s="34">
        <f t="shared" si="3"/>
        <v>113.53719000000001</v>
      </c>
      <c r="D103" s="34">
        <f t="shared" si="4"/>
        <v>30.567705</v>
      </c>
      <c r="F103" s="201">
        <v>186</v>
      </c>
      <c r="G103" t="s">
        <v>545</v>
      </c>
      <c r="I103" s="202">
        <v>0.9647</v>
      </c>
      <c r="J103" s="272">
        <v>0.93910000000000005</v>
      </c>
    </row>
    <row r="104" spans="1:10">
      <c r="A104" t="s">
        <v>427</v>
      </c>
      <c r="B104" s="34">
        <f t="shared" si="5"/>
        <v>190</v>
      </c>
      <c r="C104" s="34">
        <f t="shared" si="3"/>
        <v>123.5</v>
      </c>
      <c r="D104" s="34">
        <f t="shared" si="4"/>
        <v>33.25</v>
      </c>
      <c r="F104" s="201">
        <v>190</v>
      </c>
      <c r="G104" t="s">
        <v>574</v>
      </c>
      <c r="I104" s="202">
        <v>1</v>
      </c>
      <c r="J104" s="272">
        <v>1</v>
      </c>
    </row>
    <row r="105" spans="1:10">
      <c r="A105" t="s">
        <v>428</v>
      </c>
      <c r="B105" s="34">
        <f t="shared" si="5"/>
        <v>225.54112900000001</v>
      </c>
      <c r="C105" s="34">
        <f t="shared" si="3"/>
        <v>146.60173385000002</v>
      </c>
      <c r="D105" s="34">
        <f t="shared" si="4"/>
        <v>39.469697574999998</v>
      </c>
      <c r="F105" s="201">
        <v>34397</v>
      </c>
      <c r="G105" t="s">
        <v>554</v>
      </c>
      <c r="H105" t="s">
        <v>589</v>
      </c>
      <c r="I105" s="202">
        <v>6.7980000000000002E-3</v>
      </c>
      <c r="J105" s="272">
        <v>6.5570000000000003E-3</v>
      </c>
    </row>
    <row r="106" spans="1:10">
      <c r="A106" t="s">
        <v>429</v>
      </c>
      <c r="B106" s="34">
        <f t="shared" si="5"/>
        <v>230</v>
      </c>
      <c r="C106" s="34">
        <f t="shared" si="3"/>
        <v>149.5</v>
      </c>
      <c r="D106" s="34">
        <f t="shared" si="4"/>
        <v>40.25</v>
      </c>
      <c r="F106" s="201">
        <v>230</v>
      </c>
      <c r="G106" t="s">
        <v>574</v>
      </c>
      <c r="I106" s="202">
        <v>1</v>
      </c>
      <c r="J106" s="272">
        <v>1</v>
      </c>
    </row>
    <row r="107" spans="1:10">
      <c r="A107" t="s">
        <v>430</v>
      </c>
      <c r="B107" s="34">
        <f t="shared" si="5"/>
        <v>220</v>
      </c>
      <c r="C107" s="34">
        <f t="shared" si="3"/>
        <v>143</v>
      </c>
      <c r="D107" s="34">
        <f t="shared" si="4"/>
        <v>38.5</v>
      </c>
      <c r="F107" s="201">
        <v>220</v>
      </c>
      <c r="G107" t="s">
        <v>574</v>
      </c>
      <c r="I107" s="202">
        <v>1</v>
      </c>
      <c r="J107" s="272">
        <v>1</v>
      </c>
    </row>
    <row r="108" spans="1:10">
      <c r="A108" t="s">
        <v>431</v>
      </c>
      <c r="B108" s="34">
        <f t="shared" si="5"/>
        <v>203.78470000000002</v>
      </c>
      <c r="C108" s="34">
        <f t="shared" si="3"/>
        <v>132.46005500000001</v>
      </c>
      <c r="D108" s="34">
        <f t="shared" si="4"/>
        <v>35.662322500000002</v>
      </c>
      <c r="F108" s="201">
        <v>217</v>
      </c>
      <c r="G108" t="s">
        <v>545</v>
      </c>
      <c r="I108" s="202">
        <v>0.9647</v>
      </c>
      <c r="J108" s="272">
        <v>0.93910000000000005</v>
      </c>
    </row>
    <row r="109" spans="1:10">
      <c r="A109" t="s">
        <v>432</v>
      </c>
      <c r="B109" s="34">
        <f t="shared" si="5"/>
        <v>177.86250000000001</v>
      </c>
      <c r="C109" s="34">
        <f t="shared" si="3"/>
        <v>115.61062500000001</v>
      </c>
      <c r="D109" s="34">
        <f t="shared" si="4"/>
        <v>31.125937499999999</v>
      </c>
      <c r="F109" s="201">
        <v>25500</v>
      </c>
      <c r="G109" t="s">
        <v>553</v>
      </c>
      <c r="H109" t="s">
        <v>590</v>
      </c>
      <c r="I109" s="202">
        <v>6.9750000000000003E-3</v>
      </c>
      <c r="J109" s="272">
        <v>6.9750000000000003E-3</v>
      </c>
    </row>
    <row r="110" spans="1:10">
      <c r="A110" t="s">
        <v>433</v>
      </c>
      <c r="B110" s="34">
        <f t="shared" si="5"/>
        <v>199.92400000000001</v>
      </c>
      <c r="C110" s="34">
        <f t="shared" si="3"/>
        <v>129.95060000000001</v>
      </c>
      <c r="D110" s="34">
        <f t="shared" si="4"/>
        <v>34.986699999999999</v>
      </c>
      <c r="F110" s="201">
        <v>151</v>
      </c>
      <c r="G110" t="s">
        <v>552</v>
      </c>
      <c r="H110" t="s">
        <v>591</v>
      </c>
      <c r="I110" s="202">
        <v>1.361</v>
      </c>
      <c r="J110" s="272">
        <v>1.3240000000000001</v>
      </c>
    </row>
    <row r="111" spans="1:10">
      <c r="A111" t="s">
        <v>434</v>
      </c>
      <c r="B111" s="34">
        <f t="shared" si="5"/>
        <v>140</v>
      </c>
      <c r="C111" s="34">
        <f t="shared" si="3"/>
        <v>91</v>
      </c>
      <c r="D111" s="34">
        <f t="shared" si="4"/>
        <v>24.5</v>
      </c>
      <c r="F111" s="201">
        <v>140</v>
      </c>
      <c r="G111" t="s">
        <v>574</v>
      </c>
      <c r="I111" s="202">
        <v>1</v>
      </c>
      <c r="J111" s="272">
        <v>1</v>
      </c>
    </row>
    <row r="112" spans="1:10">
      <c r="A112" t="s">
        <v>435</v>
      </c>
      <c r="B112" s="34">
        <f t="shared" si="5"/>
        <v>132.41310000000001</v>
      </c>
      <c r="C112" s="34">
        <f t="shared" si="3"/>
        <v>86.068515000000019</v>
      </c>
      <c r="D112" s="34">
        <f t="shared" si="4"/>
        <v>23.172292500000001</v>
      </c>
      <c r="F112" s="201">
        <v>141</v>
      </c>
      <c r="G112" t="s">
        <v>545</v>
      </c>
      <c r="I112" s="202">
        <v>0.9647</v>
      </c>
      <c r="J112" s="272">
        <v>0.93910000000000005</v>
      </c>
    </row>
    <row r="113" spans="1:10">
      <c r="A113" t="s">
        <v>436</v>
      </c>
      <c r="B113" s="34">
        <f t="shared" si="5"/>
        <v>150</v>
      </c>
      <c r="C113" s="34">
        <f t="shared" si="3"/>
        <v>97.5</v>
      </c>
      <c r="D113" s="34">
        <f t="shared" si="4"/>
        <v>26.25</v>
      </c>
      <c r="F113" s="201">
        <v>150</v>
      </c>
      <c r="G113" t="s">
        <v>574</v>
      </c>
      <c r="I113" s="202">
        <v>1</v>
      </c>
      <c r="J113" s="272">
        <v>1</v>
      </c>
    </row>
    <row r="114" spans="1:10">
      <c r="A114" t="s">
        <v>437</v>
      </c>
      <c r="B114" s="34">
        <f t="shared" si="5"/>
        <v>130.5342</v>
      </c>
      <c r="C114" s="34">
        <f t="shared" si="3"/>
        <v>84.847229999999996</v>
      </c>
      <c r="D114" s="34">
        <f t="shared" si="4"/>
        <v>22.843484999999998</v>
      </c>
      <c r="F114" s="201">
        <v>207</v>
      </c>
      <c r="G114" t="s">
        <v>564</v>
      </c>
      <c r="H114" t="s">
        <v>576</v>
      </c>
      <c r="I114" s="202">
        <v>0.64470000000000005</v>
      </c>
      <c r="J114" s="272">
        <v>0.63060000000000005</v>
      </c>
    </row>
    <row r="115" spans="1:10">
      <c r="A115" t="s">
        <v>438</v>
      </c>
      <c r="B115" s="34">
        <f t="shared" si="5"/>
        <v>150</v>
      </c>
      <c r="C115" s="34">
        <f t="shared" si="3"/>
        <v>97.5</v>
      </c>
      <c r="D115" s="34">
        <f t="shared" si="4"/>
        <v>26.25</v>
      </c>
      <c r="F115" s="201">
        <v>150</v>
      </c>
      <c r="G115" t="s">
        <v>574</v>
      </c>
      <c r="I115" s="202">
        <v>1</v>
      </c>
      <c r="J115" s="272">
        <v>1</v>
      </c>
    </row>
    <row r="116" spans="1:10">
      <c r="A116" t="s">
        <v>439</v>
      </c>
      <c r="B116" s="34">
        <f t="shared" si="5"/>
        <v>245</v>
      </c>
      <c r="C116" s="34">
        <f t="shared" si="3"/>
        <v>159.25</v>
      </c>
      <c r="D116" s="34">
        <f t="shared" si="4"/>
        <v>42.875</v>
      </c>
      <c r="F116" s="201">
        <v>245</v>
      </c>
      <c r="G116" t="s">
        <v>574</v>
      </c>
      <c r="I116" s="202">
        <v>1</v>
      </c>
      <c r="J116" s="272">
        <v>1</v>
      </c>
    </row>
    <row r="117" spans="1:10">
      <c r="A117" t="s">
        <v>440</v>
      </c>
      <c r="B117" s="34">
        <f t="shared" si="5"/>
        <v>140.86500000000001</v>
      </c>
      <c r="C117" s="34">
        <f t="shared" si="3"/>
        <v>91.562250000000006</v>
      </c>
      <c r="D117" s="34">
        <f t="shared" si="4"/>
        <v>24.651375000000002</v>
      </c>
      <c r="F117" s="201">
        <v>150</v>
      </c>
      <c r="G117" t="s">
        <v>545</v>
      </c>
      <c r="I117" s="202">
        <v>0.9647</v>
      </c>
      <c r="J117" s="272">
        <v>0.93910000000000005</v>
      </c>
    </row>
    <row r="118" spans="1:10">
      <c r="A118" t="s">
        <v>441</v>
      </c>
      <c r="B118" s="34">
        <f t="shared" si="5"/>
        <v>120</v>
      </c>
      <c r="C118" s="34">
        <f t="shared" si="3"/>
        <v>78</v>
      </c>
      <c r="D118" s="34">
        <f t="shared" si="4"/>
        <v>21</v>
      </c>
      <c r="F118" s="201">
        <v>120</v>
      </c>
      <c r="G118" t="s">
        <v>574</v>
      </c>
      <c r="I118" s="202">
        <v>1</v>
      </c>
      <c r="J118" s="272">
        <v>1</v>
      </c>
    </row>
    <row r="119" spans="1:10">
      <c r="A119" t="s">
        <v>442</v>
      </c>
      <c r="B119" s="34">
        <f t="shared" si="5"/>
        <v>152</v>
      </c>
      <c r="C119" s="34">
        <f t="shared" si="3"/>
        <v>98.8</v>
      </c>
      <c r="D119" s="34">
        <f t="shared" si="4"/>
        <v>26.599999999999998</v>
      </c>
      <c r="F119" s="201">
        <v>152</v>
      </c>
      <c r="G119" t="s">
        <v>574</v>
      </c>
      <c r="I119" s="202">
        <v>1</v>
      </c>
      <c r="J119" s="272">
        <v>1</v>
      </c>
    </row>
    <row r="120" spans="1:10">
      <c r="A120" t="s">
        <v>443</v>
      </c>
      <c r="B120" s="34">
        <f t="shared" si="5"/>
        <v>154</v>
      </c>
      <c r="C120" s="34">
        <f t="shared" si="3"/>
        <v>100.10000000000001</v>
      </c>
      <c r="D120" s="34">
        <f t="shared" si="4"/>
        <v>26.95</v>
      </c>
      <c r="F120" s="201">
        <v>154</v>
      </c>
      <c r="G120" t="s">
        <v>574</v>
      </c>
      <c r="I120" s="202">
        <v>1</v>
      </c>
      <c r="J120" s="272">
        <v>1</v>
      </c>
    </row>
    <row r="121" spans="1:10">
      <c r="A121" t="s">
        <v>444</v>
      </c>
      <c r="B121" s="34">
        <f t="shared" si="5"/>
        <v>215.99300000000002</v>
      </c>
      <c r="C121" s="34">
        <f t="shared" si="3"/>
        <v>140.39545000000001</v>
      </c>
      <c r="D121" s="34">
        <f t="shared" si="4"/>
        <v>37.798774999999999</v>
      </c>
      <c r="F121" s="201">
        <v>230</v>
      </c>
      <c r="G121" t="s">
        <v>545</v>
      </c>
      <c r="I121" s="202">
        <v>0.9647</v>
      </c>
      <c r="J121" s="272">
        <v>0.93910000000000005</v>
      </c>
    </row>
    <row r="122" spans="1:10">
      <c r="A122" t="s">
        <v>445</v>
      </c>
      <c r="B122" s="34">
        <f t="shared" si="5"/>
        <v>240</v>
      </c>
      <c r="C122" s="34">
        <f t="shared" si="3"/>
        <v>156</v>
      </c>
      <c r="D122" s="34">
        <f t="shared" si="4"/>
        <v>42</v>
      </c>
      <c r="F122" s="201">
        <v>240</v>
      </c>
      <c r="G122" t="s">
        <v>574</v>
      </c>
      <c r="I122" s="202">
        <v>1</v>
      </c>
      <c r="J122" s="272">
        <v>1</v>
      </c>
    </row>
    <row r="123" spans="1:10">
      <c r="A123" t="s">
        <v>446</v>
      </c>
      <c r="B123" s="34">
        <f t="shared" si="5"/>
        <v>231.84</v>
      </c>
      <c r="C123" s="34">
        <f t="shared" si="3"/>
        <v>150.696</v>
      </c>
      <c r="D123" s="34">
        <f t="shared" si="4"/>
        <v>40.571999999999996</v>
      </c>
      <c r="F123" s="201">
        <v>230</v>
      </c>
      <c r="G123" t="s">
        <v>543</v>
      </c>
      <c r="H123" t="s">
        <v>592</v>
      </c>
      <c r="I123" s="202">
        <v>1.008</v>
      </c>
      <c r="J123" s="272">
        <v>1.008</v>
      </c>
    </row>
    <row r="124" spans="1:10">
      <c r="A124" t="s">
        <v>447</v>
      </c>
      <c r="B124" s="34">
        <f t="shared" si="5"/>
        <v>145</v>
      </c>
      <c r="C124" s="34">
        <f t="shared" si="3"/>
        <v>94.25</v>
      </c>
      <c r="D124" s="34">
        <f t="shared" si="4"/>
        <v>25.375</v>
      </c>
      <c r="F124" s="201">
        <v>145</v>
      </c>
      <c r="G124" t="s">
        <v>574</v>
      </c>
      <c r="I124" s="202">
        <v>1</v>
      </c>
      <c r="J124" s="272">
        <v>1</v>
      </c>
    </row>
    <row r="125" spans="1:10">
      <c r="A125" t="s">
        <v>448</v>
      </c>
      <c r="B125" s="34">
        <f t="shared" si="5"/>
        <v>173</v>
      </c>
      <c r="C125" s="34">
        <f t="shared" si="3"/>
        <v>112.45</v>
      </c>
      <c r="D125" s="34">
        <f t="shared" si="4"/>
        <v>30.274999999999999</v>
      </c>
      <c r="F125" s="201">
        <v>173</v>
      </c>
      <c r="G125" t="s">
        <v>574</v>
      </c>
      <c r="I125" s="202">
        <v>1</v>
      </c>
      <c r="J125" s="272">
        <v>1</v>
      </c>
    </row>
    <row r="126" spans="1:10">
      <c r="A126" t="s">
        <v>449</v>
      </c>
      <c r="B126" s="34">
        <f t="shared" si="5"/>
        <v>50</v>
      </c>
      <c r="C126" s="34">
        <f t="shared" si="3"/>
        <v>32.5</v>
      </c>
      <c r="D126" s="34">
        <f t="shared" si="4"/>
        <v>8.75</v>
      </c>
      <c r="F126" s="201">
        <v>50</v>
      </c>
      <c r="G126" t="s">
        <v>574</v>
      </c>
      <c r="I126" s="202">
        <v>1</v>
      </c>
      <c r="J126" s="272">
        <v>1</v>
      </c>
    </row>
    <row r="127" spans="1:10">
      <c r="A127" t="s">
        <v>450</v>
      </c>
      <c r="B127" s="34">
        <f t="shared" si="5"/>
        <v>265.09999999999997</v>
      </c>
      <c r="C127" s="34">
        <f t="shared" si="3"/>
        <v>172.315</v>
      </c>
      <c r="D127" s="34">
        <f t="shared" si="4"/>
        <v>46.392499999999991</v>
      </c>
      <c r="F127" s="201">
        <v>2200</v>
      </c>
      <c r="G127" t="s">
        <v>555</v>
      </c>
      <c r="H127" t="s">
        <v>588</v>
      </c>
      <c r="I127" s="202">
        <v>0.1235</v>
      </c>
      <c r="J127" s="272">
        <v>0.1205</v>
      </c>
    </row>
    <row r="128" spans="1:10">
      <c r="A128" t="s">
        <v>451</v>
      </c>
      <c r="B128" s="34">
        <f t="shared" si="5"/>
        <v>117</v>
      </c>
      <c r="C128" s="34">
        <f t="shared" si="3"/>
        <v>76.05</v>
      </c>
      <c r="D128" s="34">
        <f t="shared" si="4"/>
        <v>20.474999999999998</v>
      </c>
      <c r="F128" s="201">
        <v>117</v>
      </c>
      <c r="G128" t="s">
        <v>574</v>
      </c>
      <c r="I128" s="202">
        <v>1</v>
      </c>
      <c r="J128" s="272">
        <v>1</v>
      </c>
    </row>
    <row r="129" spans="1:10">
      <c r="A129" t="s">
        <v>452</v>
      </c>
      <c r="B129" s="34">
        <f t="shared" si="5"/>
        <v>114</v>
      </c>
      <c r="C129" s="34">
        <f t="shared" si="3"/>
        <v>74.100000000000009</v>
      </c>
      <c r="D129" s="34">
        <f t="shared" si="4"/>
        <v>19.95</v>
      </c>
      <c r="F129" s="201">
        <v>114</v>
      </c>
      <c r="G129" t="s">
        <v>574</v>
      </c>
      <c r="I129" s="202">
        <v>1</v>
      </c>
      <c r="J129" s="272">
        <v>1</v>
      </c>
    </row>
    <row r="130" spans="1:10">
      <c r="A130" t="s">
        <v>453</v>
      </c>
      <c r="B130" s="34">
        <f t="shared" si="5"/>
        <v>99.590399999999988</v>
      </c>
      <c r="C130" s="34">
        <f t="shared" si="3"/>
        <v>64.73375999999999</v>
      </c>
      <c r="D130" s="34">
        <f t="shared" si="4"/>
        <v>17.428319999999996</v>
      </c>
      <c r="F130" s="201">
        <v>468</v>
      </c>
      <c r="G130" t="s">
        <v>551</v>
      </c>
      <c r="H130" t="s">
        <v>593</v>
      </c>
      <c r="I130" s="202">
        <v>0.21279999999999999</v>
      </c>
      <c r="J130" s="272">
        <v>0.21279999999999999</v>
      </c>
    </row>
    <row r="131" spans="1:10">
      <c r="A131" t="s">
        <v>454</v>
      </c>
      <c r="B131" s="34">
        <f t="shared" si="5"/>
        <v>200.9674</v>
      </c>
      <c r="C131" s="34">
        <f t="shared" si="3"/>
        <v>130.62881000000002</v>
      </c>
      <c r="D131" s="34">
        <f t="shared" si="4"/>
        <v>35.169294999999998</v>
      </c>
      <c r="F131" s="201">
        <v>214</v>
      </c>
      <c r="G131" t="s">
        <v>545</v>
      </c>
      <c r="I131" s="202">
        <v>0.9647</v>
      </c>
      <c r="J131" s="272">
        <v>0.93910000000000005</v>
      </c>
    </row>
    <row r="132" spans="1:10">
      <c r="A132" t="s">
        <v>455</v>
      </c>
      <c r="B132" s="34">
        <f t="shared" si="5"/>
        <v>320</v>
      </c>
      <c r="C132" s="34">
        <f t="shared" si="3"/>
        <v>208</v>
      </c>
      <c r="D132" s="34">
        <f t="shared" si="4"/>
        <v>56</v>
      </c>
      <c r="F132" s="201">
        <v>320</v>
      </c>
      <c r="G132" t="s">
        <v>574</v>
      </c>
      <c r="I132" s="202">
        <v>1</v>
      </c>
      <c r="J132" s="272">
        <v>1</v>
      </c>
    </row>
    <row r="133" spans="1:10">
      <c r="A133" t="s">
        <v>456</v>
      </c>
      <c r="B133" s="34">
        <f t="shared" si="5"/>
        <v>0</v>
      </c>
      <c r="C133" s="34">
        <f t="shared" si="3"/>
        <v>0</v>
      </c>
      <c r="D133" s="34">
        <f t="shared" si="4"/>
        <v>0</v>
      </c>
      <c r="F133" s="201">
        <v>161600</v>
      </c>
      <c r="G133" t="s">
        <v>594</v>
      </c>
      <c r="H133" t="s">
        <v>582</v>
      </c>
      <c r="I133">
        <v>0</v>
      </c>
      <c r="J133" s="272">
        <v>0</v>
      </c>
    </row>
    <row r="134" spans="1:10">
      <c r="A134" t="s">
        <v>457</v>
      </c>
      <c r="B134" s="34">
        <f t="shared" si="5"/>
        <v>105</v>
      </c>
      <c r="C134" s="34">
        <f t="shared" si="3"/>
        <v>68.25</v>
      </c>
      <c r="D134" s="34">
        <f t="shared" si="4"/>
        <v>18.375</v>
      </c>
      <c r="F134" s="201">
        <v>105</v>
      </c>
      <c r="G134" t="s">
        <v>574</v>
      </c>
      <c r="I134" s="202">
        <v>1</v>
      </c>
      <c r="J134" s="272">
        <v>1</v>
      </c>
    </row>
    <row r="135" spans="1:10">
      <c r="A135" t="s">
        <v>458</v>
      </c>
      <c r="B135" s="34">
        <f t="shared" si="5"/>
        <v>175</v>
      </c>
      <c r="C135" s="34">
        <f t="shared" si="3"/>
        <v>113.75</v>
      </c>
      <c r="D135" s="34">
        <f t="shared" si="4"/>
        <v>30.624999999999996</v>
      </c>
      <c r="F135" s="201">
        <v>175</v>
      </c>
      <c r="G135" t="s">
        <v>574</v>
      </c>
      <c r="I135" s="202">
        <v>1</v>
      </c>
      <c r="J135" s="272">
        <v>1</v>
      </c>
    </row>
    <row r="136" spans="1:10">
      <c r="A136" t="s">
        <v>459</v>
      </c>
      <c r="B136" s="34">
        <f t="shared" si="5"/>
        <v>144.62139999999999</v>
      </c>
      <c r="C136" s="34">
        <f t="shared" si="3"/>
        <v>94.003910000000005</v>
      </c>
      <c r="D136" s="34">
        <f t="shared" si="4"/>
        <v>25.308744999999998</v>
      </c>
      <c r="F136" s="201">
        <v>154</v>
      </c>
      <c r="G136" t="s">
        <v>545</v>
      </c>
      <c r="I136" s="202">
        <v>0.9647</v>
      </c>
      <c r="J136" s="272">
        <v>0.93910000000000005</v>
      </c>
    </row>
    <row r="137" spans="1:10">
      <c r="A137" t="s">
        <v>460</v>
      </c>
      <c r="B137" s="34">
        <f t="shared" si="5"/>
        <v>150.42999999999998</v>
      </c>
      <c r="C137" s="34">
        <f t="shared" si="3"/>
        <v>97.779499999999985</v>
      </c>
      <c r="D137" s="34">
        <f t="shared" si="4"/>
        <v>26.325249999999993</v>
      </c>
      <c r="F137" s="201">
        <v>7000</v>
      </c>
      <c r="G137" t="s">
        <v>550</v>
      </c>
      <c r="H137" t="s">
        <v>595</v>
      </c>
      <c r="I137" s="202">
        <v>2.256E-2</v>
      </c>
      <c r="J137" s="272">
        <v>2.1489999999999999E-2</v>
      </c>
    </row>
    <row r="138" spans="1:10">
      <c r="A138" t="s">
        <v>461</v>
      </c>
      <c r="B138" s="34">
        <f t="shared" si="5"/>
        <v>143</v>
      </c>
      <c r="C138" s="34">
        <f t="shared" si="3"/>
        <v>92.95</v>
      </c>
      <c r="D138" s="34">
        <f t="shared" si="4"/>
        <v>25.024999999999999</v>
      </c>
      <c r="F138" s="201">
        <v>143</v>
      </c>
      <c r="G138" t="s">
        <v>574</v>
      </c>
      <c r="I138" s="202">
        <v>1</v>
      </c>
      <c r="J138" s="272">
        <v>1</v>
      </c>
    </row>
    <row r="139" spans="1:10">
      <c r="A139" t="s">
        <v>462</v>
      </c>
      <c r="B139" s="34">
        <f t="shared" si="5"/>
        <v>150</v>
      </c>
      <c r="C139" s="34">
        <f t="shared" si="3"/>
        <v>97.5</v>
      </c>
      <c r="D139" s="34">
        <f t="shared" si="4"/>
        <v>26.25</v>
      </c>
      <c r="F139" s="201">
        <v>150</v>
      </c>
      <c r="G139" t="s">
        <v>574</v>
      </c>
      <c r="I139" s="202">
        <v>1</v>
      </c>
      <c r="J139" s="272">
        <v>1</v>
      </c>
    </row>
    <row r="140" spans="1:10">
      <c r="A140" t="s">
        <v>463</v>
      </c>
      <c r="B140" s="34">
        <f t="shared" si="5"/>
        <v>147.43870000000001</v>
      </c>
      <c r="C140" s="34">
        <f t="shared" si="3"/>
        <v>95.835155000000015</v>
      </c>
      <c r="D140" s="34">
        <f t="shared" si="4"/>
        <v>25.801772500000002</v>
      </c>
      <c r="F140" s="201">
        <v>157</v>
      </c>
      <c r="G140" t="s">
        <v>545</v>
      </c>
      <c r="I140" s="202">
        <v>0.9647</v>
      </c>
      <c r="J140" s="272">
        <v>0.93910000000000005</v>
      </c>
    </row>
    <row r="141" spans="1:10">
      <c r="A141" t="s">
        <v>464</v>
      </c>
      <c r="B141" s="34">
        <f t="shared" si="5"/>
        <v>176.55080000000001</v>
      </c>
      <c r="C141" s="34">
        <f t="shared" si="3"/>
        <v>114.75802000000002</v>
      </c>
      <c r="D141" s="34">
        <f t="shared" si="4"/>
        <v>30.89639</v>
      </c>
      <c r="F141" s="201">
        <v>188</v>
      </c>
      <c r="G141" t="s">
        <v>545</v>
      </c>
      <c r="I141" s="202">
        <v>0.9647</v>
      </c>
      <c r="J141" s="272">
        <v>0.93910000000000005</v>
      </c>
    </row>
    <row r="142" spans="1:10">
      <c r="A142" t="s">
        <v>465</v>
      </c>
      <c r="B142" s="34">
        <f t="shared" si="5"/>
        <v>102</v>
      </c>
      <c r="C142" s="34">
        <f t="shared" ref="C142:C205" si="6">B142*65%</f>
        <v>66.3</v>
      </c>
      <c r="D142" s="34">
        <f t="shared" ref="D142:D205" si="7">B142*17.5%</f>
        <v>17.849999999999998</v>
      </c>
      <c r="F142" s="201">
        <v>102</v>
      </c>
      <c r="G142" t="s">
        <v>574</v>
      </c>
      <c r="I142" s="202">
        <v>1</v>
      </c>
      <c r="J142" s="272">
        <v>1</v>
      </c>
    </row>
    <row r="143" spans="1:10">
      <c r="A143" t="s">
        <v>466</v>
      </c>
      <c r="B143" s="34">
        <f t="shared" si="5"/>
        <v>150</v>
      </c>
      <c r="C143" s="34">
        <f t="shared" si="6"/>
        <v>97.5</v>
      </c>
      <c r="D143" s="34">
        <f t="shared" si="7"/>
        <v>26.25</v>
      </c>
      <c r="F143" s="201">
        <v>150</v>
      </c>
      <c r="G143" t="s">
        <v>574</v>
      </c>
      <c r="I143" s="202">
        <v>1</v>
      </c>
      <c r="J143" s="272">
        <v>1</v>
      </c>
    </row>
    <row r="144" spans="1:10">
      <c r="A144" t="s">
        <v>467</v>
      </c>
      <c r="B144" s="34">
        <f t="shared" si="5"/>
        <v>177.48990000000001</v>
      </c>
      <c r="C144" s="34">
        <f t="shared" si="6"/>
        <v>115.36843500000001</v>
      </c>
      <c r="D144" s="34">
        <f t="shared" si="7"/>
        <v>31.0607325</v>
      </c>
      <c r="F144" s="201">
        <v>189</v>
      </c>
      <c r="G144" t="s">
        <v>545</v>
      </c>
      <c r="I144" s="202">
        <v>0.9647</v>
      </c>
      <c r="J144" s="272">
        <v>0.93910000000000005</v>
      </c>
    </row>
    <row r="145" spans="1:10">
      <c r="A145" t="s">
        <v>468</v>
      </c>
      <c r="B145" s="34">
        <f t="shared" si="5"/>
        <v>90</v>
      </c>
      <c r="C145" s="34">
        <f t="shared" si="6"/>
        <v>58.5</v>
      </c>
      <c r="D145" s="34">
        <f t="shared" si="7"/>
        <v>15.749999999999998</v>
      </c>
      <c r="F145" s="201">
        <v>90</v>
      </c>
      <c r="G145" t="s">
        <v>574</v>
      </c>
      <c r="I145" s="202">
        <v>1</v>
      </c>
      <c r="J145" s="272">
        <v>1</v>
      </c>
    </row>
    <row r="146" spans="1:10">
      <c r="A146" t="s">
        <v>469</v>
      </c>
      <c r="B146" s="34">
        <f t="shared" ref="B146:B209" si="8">F146*J146</f>
        <v>378.36</v>
      </c>
      <c r="C146" s="34">
        <f t="shared" si="6"/>
        <v>245.93400000000003</v>
      </c>
      <c r="D146" s="34">
        <f t="shared" si="7"/>
        <v>66.212999999999994</v>
      </c>
      <c r="F146" s="201">
        <v>600</v>
      </c>
      <c r="G146" t="s">
        <v>564</v>
      </c>
      <c r="H146" t="s">
        <v>576</v>
      </c>
      <c r="I146" s="202">
        <v>0.64470000000000005</v>
      </c>
      <c r="J146" s="272">
        <v>0.63060000000000005</v>
      </c>
    </row>
    <row r="147" spans="1:10">
      <c r="A147" t="s">
        <v>470</v>
      </c>
      <c r="B147" s="34">
        <f t="shared" si="8"/>
        <v>131.47400000000002</v>
      </c>
      <c r="C147" s="34">
        <f t="shared" si="6"/>
        <v>85.458100000000016</v>
      </c>
      <c r="D147" s="34">
        <f t="shared" si="7"/>
        <v>23.007950000000001</v>
      </c>
      <c r="F147" s="201">
        <v>140</v>
      </c>
      <c r="G147" t="s">
        <v>545</v>
      </c>
      <c r="I147" s="202">
        <v>0.9647</v>
      </c>
      <c r="J147" s="272">
        <v>0.93910000000000005</v>
      </c>
    </row>
    <row r="148" spans="1:10">
      <c r="A148" t="s">
        <v>471</v>
      </c>
      <c r="B148" s="34">
        <f t="shared" si="8"/>
        <v>422.59500000000003</v>
      </c>
      <c r="C148" s="34">
        <f t="shared" si="6"/>
        <v>274.68675000000002</v>
      </c>
      <c r="D148" s="34">
        <f t="shared" si="7"/>
        <v>73.954125000000005</v>
      </c>
      <c r="F148" s="201">
        <v>450</v>
      </c>
      <c r="G148" t="s">
        <v>545</v>
      </c>
      <c r="I148" s="202">
        <v>0.9647</v>
      </c>
      <c r="J148" s="272">
        <v>0.93910000000000005</v>
      </c>
    </row>
    <row r="149" spans="1:10">
      <c r="A149" t="s">
        <v>472</v>
      </c>
      <c r="B149" s="34">
        <f t="shared" si="8"/>
        <v>144.62139999999999</v>
      </c>
      <c r="C149" s="34">
        <f t="shared" si="6"/>
        <v>94.003910000000005</v>
      </c>
      <c r="D149" s="34">
        <f t="shared" si="7"/>
        <v>25.308744999999998</v>
      </c>
      <c r="F149" s="201">
        <v>154</v>
      </c>
      <c r="G149" t="s">
        <v>545</v>
      </c>
      <c r="I149" s="202">
        <v>0.9647</v>
      </c>
      <c r="J149" s="272">
        <v>0.93910000000000005</v>
      </c>
    </row>
    <row r="150" spans="1:10">
      <c r="A150" t="s">
        <v>473</v>
      </c>
      <c r="B150" s="34">
        <f t="shared" si="8"/>
        <v>117</v>
      </c>
      <c r="C150" s="34">
        <f t="shared" si="6"/>
        <v>76.05</v>
      </c>
      <c r="D150" s="34">
        <f t="shared" si="7"/>
        <v>20.474999999999998</v>
      </c>
      <c r="F150" s="201">
        <v>78000</v>
      </c>
      <c r="G150" t="s">
        <v>594</v>
      </c>
      <c r="H150" t="s">
        <v>582</v>
      </c>
      <c r="I150">
        <v>1.5E-3</v>
      </c>
      <c r="J150" s="272">
        <v>1.5E-3</v>
      </c>
    </row>
    <row r="151" spans="1:10">
      <c r="A151" t="s">
        <v>474</v>
      </c>
      <c r="B151" s="34">
        <f t="shared" si="8"/>
        <v>273</v>
      </c>
      <c r="C151" s="34">
        <f t="shared" si="6"/>
        <v>177.45000000000002</v>
      </c>
      <c r="D151" s="34">
        <f t="shared" si="7"/>
        <v>47.774999999999999</v>
      </c>
      <c r="F151" s="201">
        <v>273</v>
      </c>
      <c r="G151" t="s">
        <v>574</v>
      </c>
      <c r="I151" s="202">
        <v>1</v>
      </c>
      <c r="J151" s="272">
        <v>1</v>
      </c>
    </row>
    <row r="152" spans="1:10">
      <c r="A152" t="s">
        <v>475</v>
      </c>
      <c r="B152" s="34">
        <f t="shared" si="8"/>
        <v>122.604</v>
      </c>
      <c r="C152" s="34">
        <f t="shared" si="6"/>
        <v>79.692599999999999</v>
      </c>
      <c r="D152" s="34">
        <f t="shared" si="7"/>
        <v>21.4557</v>
      </c>
      <c r="F152" s="201">
        <v>204</v>
      </c>
      <c r="G152" t="s">
        <v>548</v>
      </c>
      <c r="H152" t="s">
        <v>597</v>
      </c>
      <c r="I152" s="202">
        <v>0.60099999999999998</v>
      </c>
      <c r="J152" s="272">
        <v>0.60099999999999998</v>
      </c>
    </row>
    <row r="153" spans="1:10">
      <c r="A153" t="s">
        <v>476</v>
      </c>
      <c r="B153" s="34">
        <f t="shared" si="8"/>
        <v>138.86734999999999</v>
      </c>
      <c r="C153" s="34">
        <f t="shared" si="6"/>
        <v>90.263777499999989</v>
      </c>
      <c r="D153" s="34">
        <f t="shared" si="7"/>
        <v>24.301786249999996</v>
      </c>
      <c r="F153" s="201">
        <v>1465</v>
      </c>
      <c r="G153" t="s">
        <v>549</v>
      </c>
      <c r="H153" t="s">
        <v>598</v>
      </c>
      <c r="I153" s="202">
        <v>9.7379999999999994E-2</v>
      </c>
      <c r="J153" s="272">
        <v>9.4789999999999999E-2</v>
      </c>
    </row>
    <row r="154" spans="1:10">
      <c r="A154" t="s">
        <v>477</v>
      </c>
      <c r="B154" s="34">
        <f t="shared" si="8"/>
        <v>172</v>
      </c>
      <c r="C154" s="34">
        <f t="shared" si="6"/>
        <v>111.8</v>
      </c>
      <c r="D154" s="34">
        <f t="shared" si="7"/>
        <v>30.099999999999998</v>
      </c>
      <c r="F154" s="201">
        <v>172</v>
      </c>
      <c r="G154" t="s">
        <v>574</v>
      </c>
      <c r="I154" s="202">
        <v>1</v>
      </c>
      <c r="J154" s="272">
        <v>1</v>
      </c>
    </row>
    <row r="155" spans="1:10">
      <c r="A155" t="s">
        <v>478</v>
      </c>
      <c r="B155" s="34">
        <f t="shared" si="8"/>
        <v>222.37</v>
      </c>
      <c r="C155" s="34">
        <f t="shared" si="6"/>
        <v>144.54050000000001</v>
      </c>
      <c r="D155" s="34">
        <f t="shared" si="7"/>
        <v>38.914749999999998</v>
      </c>
      <c r="F155" s="201">
        <v>370</v>
      </c>
      <c r="G155" t="s">
        <v>548</v>
      </c>
      <c r="H155" t="s">
        <v>597</v>
      </c>
      <c r="I155" s="202">
        <v>0.60099999999999998</v>
      </c>
      <c r="J155" s="272">
        <v>0.60099999999999998</v>
      </c>
    </row>
    <row r="156" spans="1:10">
      <c r="A156" t="s">
        <v>479</v>
      </c>
      <c r="B156" s="34">
        <f t="shared" si="8"/>
        <v>265</v>
      </c>
      <c r="C156" s="34">
        <f t="shared" si="6"/>
        <v>172.25</v>
      </c>
      <c r="D156" s="34">
        <f t="shared" si="7"/>
        <v>46.375</v>
      </c>
      <c r="F156" s="201">
        <v>265</v>
      </c>
      <c r="G156" t="s">
        <v>574</v>
      </c>
      <c r="I156" s="202">
        <v>1</v>
      </c>
      <c r="J156" s="272">
        <v>1</v>
      </c>
    </row>
    <row r="157" spans="1:10">
      <c r="A157" t="s">
        <v>480</v>
      </c>
      <c r="B157" s="34">
        <f t="shared" si="8"/>
        <v>130</v>
      </c>
      <c r="C157" s="34">
        <f t="shared" si="6"/>
        <v>84.5</v>
      </c>
      <c r="D157" s="34">
        <f t="shared" si="7"/>
        <v>22.75</v>
      </c>
      <c r="F157" s="201">
        <v>130</v>
      </c>
      <c r="G157" t="s">
        <v>574</v>
      </c>
      <c r="I157" s="202">
        <v>1</v>
      </c>
      <c r="J157" s="272">
        <v>1</v>
      </c>
    </row>
    <row r="158" spans="1:10">
      <c r="A158" t="s">
        <v>481</v>
      </c>
      <c r="B158" s="34">
        <f t="shared" si="8"/>
        <v>185.0027</v>
      </c>
      <c r="C158" s="34">
        <f t="shared" si="6"/>
        <v>120.251755</v>
      </c>
      <c r="D158" s="34">
        <f t="shared" si="7"/>
        <v>32.375472500000001</v>
      </c>
      <c r="F158" s="201">
        <v>197</v>
      </c>
      <c r="G158" t="s">
        <v>545</v>
      </c>
      <c r="I158" s="202">
        <v>0.9647</v>
      </c>
      <c r="J158" s="272">
        <v>0.93910000000000005</v>
      </c>
    </row>
    <row r="159" spans="1:10">
      <c r="A159" t="s">
        <v>482</v>
      </c>
      <c r="B159" s="34">
        <f t="shared" si="8"/>
        <v>162.46430000000001</v>
      </c>
      <c r="C159" s="34">
        <f t="shared" si="6"/>
        <v>105.60179500000001</v>
      </c>
      <c r="D159" s="34">
        <f t="shared" si="7"/>
        <v>28.431252499999999</v>
      </c>
      <c r="F159" s="201">
        <v>173</v>
      </c>
      <c r="G159" t="s">
        <v>545</v>
      </c>
      <c r="I159" s="202">
        <v>0.9647</v>
      </c>
      <c r="J159" s="272">
        <v>0.93910000000000005</v>
      </c>
    </row>
    <row r="160" spans="1:10">
      <c r="A160" t="s">
        <v>483</v>
      </c>
      <c r="B160" s="34">
        <f t="shared" si="8"/>
        <v>167.15980000000002</v>
      </c>
      <c r="C160" s="34">
        <f t="shared" si="6"/>
        <v>108.65387000000001</v>
      </c>
      <c r="D160" s="34">
        <f t="shared" si="7"/>
        <v>29.252965</v>
      </c>
      <c r="F160" s="201">
        <v>178</v>
      </c>
      <c r="G160" t="s">
        <v>545</v>
      </c>
      <c r="I160" s="202">
        <v>0.9647</v>
      </c>
      <c r="J160" s="272">
        <v>0.93910000000000005</v>
      </c>
    </row>
    <row r="161" spans="1:10">
      <c r="A161" t="s">
        <v>484</v>
      </c>
      <c r="B161" s="34">
        <f t="shared" si="8"/>
        <v>169.03800000000001</v>
      </c>
      <c r="C161" s="34">
        <f t="shared" si="6"/>
        <v>109.8747</v>
      </c>
      <c r="D161" s="34">
        <f t="shared" si="7"/>
        <v>29.58165</v>
      </c>
      <c r="F161" s="201">
        <v>180</v>
      </c>
      <c r="G161" t="s">
        <v>545</v>
      </c>
      <c r="I161" s="202">
        <v>0.9647</v>
      </c>
      <c r="J161" s="272">
        <v>0.93910000000000005</v>
      </c>
    </row>
    <row r="162" spans="1:10">
      <c r="A162" t="s">
        <v>485</v>
      </c>
      <c r="B162" s="34">
        <f t="shared" si="8"/>
        <v>161</v>
      </c>
      <c r="C162" s="34">
        <f t="shared" si="6"/>
        <v>104.65</v>
      </c>
      <c r="D162" s="34">
        <f t="shared" si="7"/>
        <v>28.174999999999997</v>
      </c>
      <c r="F162" s="201">
        <v>161</v>
      </c>
      <c r="G162" t="s">
        <v>574</v>
      </c>
      <c r="I162" s="202">
        <v>1</v>
      </c>
      <c r="J162" s="272">
        <v>1</v>
      </c>
    </row>
    <row r="163" spans="1:10">
      <c r="A163" t="s">
        <v>486</v>
      </c>
      <c r="B163" s="34">
        <f t="shared" si="8"/>
        <v>159.64700000000002</v>
      </c>
      <c r="C163" s="34">
        <f t="shared" si="6"/>
        <v>103.77055000000001</v>
      </c>
      <c r="D163" s="34">
        <f t="shared" si="7"/>
        <v>27.938225000000003</v>
      </c>
      <c r="F163" s="201">
        <v>170</v>
      </c>
      <c r="G163" t="s">
        <v>545</v>
      </c>
      <c r="I163" s="202">
        <v>0.9647</v>
      </c>
      <c r="J163" s="272">
        <v>0.93910000000000005</v>
      </c>
    </row>
    <row r="164" spans="1:10">
      <c r="A164" t="s">
        <v>487</v>
      </c>
      <c r="B164" s="34">
        <f t="shared" si="8"/>
        <v>149.52849999999998</v>
      </c>
      <c r="C164" s="34">
        <f t="shared" si="6"/>
        <v>97.193524999999994</v>
      </c>
      <c r="D164" s="34">
        <f t="shared" si="7"/>
        <v>26.167487499999996</v>
      </c>
      <c r="F164" s="201">
        <v>8770</v>
      </c>
      <c r="G164" t="s">
        <v>547</v>
      </c>
      <c r="H164" t="s">
        <v>599</v>
      </c>
      <c r="I164" s="202">
        <v>1.7049999999999999E-2</v>
      </c>
      <c r="J164" s="272">
        <v>1.7049999999999999E-2</v>
      </c>
    </row>
    <row r="165" spans="1:10">
      <c r="A165" t="s">
        <v>488</v>
      </c>
      <c r="B165" s="34">
        <f t="shared" si="8"/>
        <v>175</v>
      </c>
      <c r="C165" s="34">
        <f t="shared" si="6"/>
        <v>113.75</v>
      </c>
      <c r="D165" s="34">
        <f t="shared" si="7"/>
        <v>30.624999999999996</v>
      </c>
      <c r="F165" s="201">
        <v>175</v>
      </c>
      <c r="G165" t="s">
        <v>574</v>
      </c>
      <c r="I165" s="202">
        <v>1</v>
      </c>
      <c r="J165" s="272">
        <v>1</v>
      </c>
    </row>
    <row r="166" spans="1:10">
      <c r="A166" t="s">
        <v>489</v>
      </c>
      <c r="B166" s="34">
        <f t="shared" si="8"/>
        <v>160</v>
      </c>
      <c r="C166" s="34">
        <f t="shared" si="6"/>
        <v>104</v>
      </c>
      <c r="D166" s="34">
        <f t="shared" si="7"/>
        <v>28</v>
      </c>
      <c r="F166" s="201">
        <v>160</v>
      </c>
      <c r="G166" t="s">
        <v>574</v>
      </c>
      <c r="I166" s="202">
        <v>1</v>
      </c>
      <c r="J166" s="272">
        <v>1</v>
      </c>
    </row>
    <row r="167" spans="1:10">
      <c r="A167" t="s">
        <v>490</v>
      </c>
      <c r="B167" s="34">
        <f t="shared" si="8"/>
        <v>278</v>
      </c>
      <c r="C167" s="34">
        <f t="shared" si="6"/>
        <v>180.70000000000002</v>
      </c>
      <c r="D167" s="34">
        <f t="shared" si="7"/>
        <v>48.65</v>
      </c>
      <c r="F167" s="201">
        <v>278</v>
      </c>
      <c r="G167" t="s">
        <v>574</v>
      </c>
      <c r="I167" s="202">
        <v>1</v>
      </c>
      <c r="J167" s="272">
        <v>1</v>
      </c>
    </row>
    <row r="168" spans="1:10">
      <c r="A168" t="s">
        <v>491</v>
      </c>
      <c r="B168" s="34">
        <f t="shared" si="8"/>
        <v>160</v>
      </c>
      <c r="C168" s="34">
        <f t="shared" si="6"/>
        <v>104</v>
      </c>
      <c r="D168" s="34">
        <f t="shared" si="7"/>
        <v>28</v>
      </c>
      <c r="F168" s="201">
        <v>160</v>
      </c>
      <c r="G168" t="s">
        <v>574</v>
      </c>
      <c r="I168" s="202">
        <v>1</v>
      </c>
      <c r="J168" s="272">
        <v>1</v>
      </c>
    </row>
    <row r="169" spans="1:10">
      <c r="A169" t="s">
        <v>492</v>
      </c>
      <c r="B169" s="34">
        <f t="shared" si="8"/>
        <v>230</v>
      </c>
      <c r="C169" s="34">
        <f t="shared" si="6"/>
        <v>149.5</v>
      </c>
      <c r="D169" s="34">
        <f t="shared" si="7"/>
        <v>40.25</v>
      </c>
      <c r="F169" s="201">
        <v>230</v>
      </c>
      <c r="G169" t="s">
        <v>574</v>
      </c>
      <c r="I169" s="202">
        <v>1</v>
      </c>
      <c r="J169" s="272">
        <v>1</v>
      </c>
    </row>
    <row r="170" spans="1:10">
      <c r="A170" t="s">
        <v>493</v>
      </c>
      <c r="B170" s="34">
        <f t="shared" si="8"/>
        <v>159.64700000000002</v>
      </c>
      <c r="C170" s="34">
        <f t="shared" si="6"/>
        <v>103.77055000000001</v>
      </c>
      <c r="D170" s="34">
        <f t="shared" si="7"/>
        <v>27.938225000000003</v>
      </c>
      <c r="F170" s="201">
        <v>170</v>
      </c>
      <c r="G170" t="s">
        <v>545</v>
      </c>
      <c r="I170" s="202">
        <v>0.9647</v>
      </c>
      <c r="J170" s="272">
        <v>0.93910000000000005</v>
      </c>
    </row>
    <row r="171" spans="1:10">
      <c r="A171" t="s">
        <v>693</v>
      </c>
      <c r="B171" s="34">
        <f t="shared" si="8"/>
        <v>287.3646</v>
      </c>
      <c r="C171" s="34">
        <f t="shared" si="6"/>
        <v>186.78699</v>
      </c>
      <c r="D171" s="34">
        <f t="shared" si="7"/>
        <v>50.288804999999996</v>
      </c>
      <c r="F171" s="201">
        <v>306</v>
      </c>
      <c r="G171" t="s">
        <v>545</v>
      </c>
      <c r="I171" s="202">
        <v>0.9647</v>
      </c>
      <c r="J171" s="272">
        <v>0.93910000000000005</v>
      </c>
    </row>
    <row r="172" spans="1:10">
      <c r="A172" t="s">
        <v>494</v>
      </c>
      <c r="B172" s="34">
        <f t="shared" si="8"/>
        <v>269.52170000000001</v>
      </c>
      <c r="C172" s="34">
        <f t="shared" si="6"/>
        <v>175.18910500000001</v>
      </c>
      <c r="D172" s="34">
        <f t="shared" si="7"/>
        <v>47.166297499999999</v>
      </c>
      <c r="F172" s="201">
        <v>287</v>
      </c>
      <c r="G172" t="s">
        <v>545</v>
      </c>
      <c r="I172" s="202">
        <v>0.9647</v>
      </c>
      <c r="J172" s="272">
        <v>0.93910000000000005</v>
      </c>
    </row>
    <row r="173" spans="1:10">
      <c r="A173" t="s">
        <v>495</v>
      </c>
      <c r="B173" s="34">
        <f t="shared" si="8"/>
        <v>258.2525</v>
      </c>
      <c r="C173" s="34">
        <f t="shared" si="6"/>
        <v>167.864125</v>
      </c>
      <c r="D173" s="34">
        <f t="shared" si="7"/>
        <v>45.194187499999998</v>
      </c>
      <c r="F173" s="201">
        <v>275</v>
      </c>
      <c r="G173" t="s">
        <v>545</v>
      </c>
      <c r="I173" s="202">
        <v>0.9647</v>
      </c>
      <c r="J173" s="272">
        <v>0.93910000000000005</v>
      </c>
    </row>
    <row r="174" spans="1:10">
      <c r="A174" t="s">
        <v>496</v>
      </c>
      <c r="B174" s="34">
        <f t="shared" si="8"/>
        <v>246.04420000000002</v>
      </c>
      <c r="C174" s="34">
        <f t="shared" si="6"/>
        <v>159.92873000000003</v>
      </c>
      <c r="D174" s="34">
        <f t="shared" si="7"/>
        <v>43.057735000000001</v>
      </c>
      <c r="F174" s="201">
        <v>262</v>
      </c>
      <c r="G174" t="s">
        <v>545</v>
      </c>
      <c r="I174" s="202">
        <v>0.9647</v>
      </c>
      <c r="J174" s="272">
        <v>0.93910000000000005</v>
      </c>
    </row>
    <row r="175" spans="1:10">
      <c r="A175" t="s">
        <v>497</v>
      </c>
      <c r="B175" s="34">
        <f t="shared" si="8"/>
        <v>166.22070000000002</v>
      </c>
      <c r="C175" s="34">
        <f t="shared" si="6"/>
        <v>108.04345500000002</v>
      </c>
      <c r="D175" s="34">
        <f t="shared" si="7"/>
        <v>29.088622500000003</v>
      </c>
      <c r="F175" s="201">
        <v>177</v>
      </c>
      <c r="G175" t="s">
        <v>545</v>
      </c>
      <c r="I175" s="202">
        <v>0.9647</v>
      </c>
      <c r="J175" s="272">
        <v>0.93910000000000005</v>
      </c>
    </row>
    <row r="176" spans="1:10">
      <c r="A176" t="s">
        <v>498</v>
      </c>
      <c r="B176" s="34">
        <f t="shared" si="8"/>
        <v>215.99300000000002</v>
      </c>
      <c r="C176" s="34">
        <f t="shared" si="6"/>
        <v>140.39545000000001</v>
      </c>
      <c r="D176" s="34">
        <f t="shared" si="7"/>
        <v>37.798774999999999</v>
      </c>
      <c r="F176" s="201">
        <v>230</v>
      </c>
      <c r="G176" t="s">
        <v>545</v>
      </c>
      <c r="I176" s="202">
        <v>0.9647</v>
      </c>
      <c r="J176" s="272">
        <v>0.93910000000000005</v>
      </c>
    </row>
    <row r="177" spans="1:10">
      <c r="A177" t="s">
        <v>499</v>
      </c>
      <c r="B177" s="34">
        <f t="shared" si="8"/>
        <v>126.77850000000001</v>
      </c>
      <c r="C177" s="34">
        <f t="shared" si="6"/>
        <v>82.406025000000014</v>
      </c>
      <c r="D177" s="34">
        <f t="shared" si="7"/>
        <v>22.186237500000001</v>
      </c>
      <c r="F177" s="201">
        <v>135</v>
      </c>
      <c r="G177" t="s">
        <v>545</v>
      </c>
      <c r="I177" s="202">
        <v>0.9647</v>
      </c>
      <c r="J177" s="272">
        <v>0.93910000000000005</v>
      </c>
    </row>
    <row r="178" spans="1:10">
      <c r="A178" t="s">
        <v>500</v>
      </c>
      <c r="B178" s="34">
        <f t="shared" si="8"/>
        <v>137.70000000000002</v>
      </c>
      <c r="C178" s="34">
        <f t="shared" si="6"/>
        <v>89.50500000000001</v>
      </c>
      <c r="D178" s="34">
        <f t="shared" si="7"/>
        <v>24.0975</v>
      </c>
      <c r="F178" s="201">
        <v>91800</v>
      </c>
      <c r="G178" t="s">
        <v>594</v>
      </c>
      <c r="H178" t="s">
        <v>582</v>
      </c>
      <c r="I178">
        <v>1.5E-3</v>
      </c>
      <c r="J178" s="272">
        <v>1.5E-3</v>
      </c>
    </row>
    <row r="179" spans="1:10">
      <c r="A179" t="s">
        <v>501</v>
      </c>
      <c r="B179" s="34">
        <f t="shared" si="8"/>
        <v>150</v>
      </c>
      <c r="C179" s="34">
        <f t="shared" si="6"/>
        <v>97.5</v>
      </c>
      <c r="D179" s="34">
        <f t="shared" si="7"/>
        <v>26.25</v>
      </c>
      <c r="F179" s="201">
        <v>150</v>
      </c>
      <c r="G179" t="s">
        <v>574</v>
      </c>
      <c r="I179" s="202">
        <v>1</v>
      </c>
      <c r="J179" s="272">
        <v>1</v>
      </c>
    </row>
    <row r="180" spans="1:10">
      <c r="A180" t="s">
        <v>502</v>
      </c>
      <c r="B180" s="34">
        <f t="shared" si="8"/>
        <v>150</v>
      </c>
      <c r="C180" s="34">
        <f t="shared" si="6"/>
        <v>97.5</v>
      </c>
      <c r="D180" s="34">
        <f t="shared" si="7"/>
        <v>26.25</v>
      </c>
      <c r="F180" s="201">
        <v>150</v>
      </c>
      <c r="G180" t="s">
        <v>574</v>
      </c>
      <c r="I180" s="202">
        <v>1</v>
      </c>
      <c r="J180" s="272">
        <v>1</v>
      </c>
    </row>
    <row r="181" spans="1:10">
      <c r="A181" t="s">
        <v>503</v>
      </c>
      <c r="B181" s="34">
        <f t="shared" si="8"/>
        <v>300</v>
      </c>
      <c r="C181" s="34">
        <f t="shared" si="6"/>
        <v>195</v>
      </c>
      <c r="D181" s="34">
        <f t="shared" si="7"/>
        <v>52.5</v>
      </c>
      <c r="F181" s="201">
        <v>300</v>
      </c>
      <c r="G181" t="s">
        <v>574</v>
      </c>
      <c r="I181" s="202">
        <v>1</v>
      </c>
      <c r="J181" s="272">
        <v>1</v>
      </c>
    </row>
    <row r="182" spans="1:10">
      <c r="A182" t="s">
        <v>504</v>
      </c>
      <c r="B182" s="34">
        <f t="shared" si="8"/>
        <v>228.82</v>
      </c>
      <c r="C182" s="34">
        <f t="shared" si="6"/>
        <v>148.733</v>
      </c>
      <c r="D182" s="34">
        <f t="shared" si="7"/>
        <v>40.043499999999995</v>
      </c>
      <c r="F182" s="201">
        <v>1700</v>
      </c>
      <c r="G182" t="s">
        <v>560</v>
      </c>
      <c r="H182" t="s">
        <v>600</v>
      </c>
      <c r="I182" s="202">
        <v>0.1346</v>
      </c>
      <c r="J182" s="272">
        <v>0.1346</v>
      </c>
    </row>
    <row r="183" spans="1:10">
      <c r="A183" t="s">
        <v>505</v>
      </c>
      <c r="B183" s="34">
        <f t="shared" si="8"/>
        <v>244.16600000000003</v>
      </c>
      <c r="C183" s="34">
        <f t="shared" si="6"/>
        <v>158.70790000000002</v>
      </c>
      <c r="D183" s="34">
        <f t="shared" si="7"/>
        <v>42.729050000000001</v>
      </c>
      <c r="F183" s="201">
        <v>260</v>
      </c>
      <c r="G183" t="s">
        <v>545</v>
      </c>
      <c r="I183" s="202">
        <v>0.9647</v>
      </c>
      <c r="J183" s="272">
        <v>0.93910000000000005</v>
      </c>
    </row>
    <row r="184" spans="1:10">
      <c r="A184" t="s">
        <v>506</v>
      </c>
      <c r="B184" s="34">
        <f t="shared" si="8"/>
        <v>200</v>
      </c>
      <c r="C184" s="34">
        <f t="shared" si="6"/>
        <v>130</v>
      </c>
      <c r="D184" s="34">
        <f t="shared" si="7"/>
        <v>35</v>
      </c>
      <c r="F184" s="201">
        <v>200</v>
      </c>
      <c r="G184" t="s">
        <v>574</v>
      </c>
      <c r="I184" s="202">
        <v>1</v>
      </c>
      <c r="J184" s="272">
        <v>1</v>
      </c>
    </row>
    <row r="185" spans="1:10">
      <c r="A185" t="s">
        <v>507</v>
      </c>
      <c r="B185" s="34">
        <f t="shared" si="8"/>
        <v>155</v>
      </c>
      <c r="C185" s="34">
        <f t="shared" si="6"/>
        <v>100.75</v>
      </c>
      <c r="D185" s="34">
        <f t="shared" si="7"/>
        <v>27.125</v>
      </c>
      <c r="F185" s="201">
        <v>155</v>
      </c>
      <c r="G185" t="s">
        <v>574</v>
      </c>
      <c r="I185" s="202">
        <v>1</v>
      </c>
      <c r="J185" s="272">
        <v>1</v>
      </c>
    </row>
    <row r="186" spans="1:10">
      <c r="A186" t="s">
        <v>508</v>
      </c>
      <c r="B186" s="34">
        <f t="shared" si="8"/>
        <v>160</v>
      </c>
      <c r="C186" s="34">
        <f t="shared" si="6"/>
        <v>104</v>
      </c>
      <c r="D186" s="34">
        <f t="shared" si="7"/>
        <v>28</v>
      </c>
      <c r="F186" s="201">
        <v>160</v>
      </c>
      <c r="G186" t="s">
        <v>574</v>
      </c>
      <c r="I186" s="202">
        <v>1</v>
      </c>
      <c r="J186" s="272">
        <v>1</v>
      </c>
    </row>
    <row r="187" spans="1:10">
      <c r="A187" t="s">
        <v>509</v>
      </c>
      <c r="B187" s="34">
        <f t="shared" si="8"/>
        <v>148.37780000000001</v>
      </c>
      <c r="C187" s="34">
        <f t="shared" si="6"/>
        <v>96.445570000000004</v>
      </c>
      <c r="D187" s="34">
        <f t="shared" si="7"/>
        <v>25.966114999999999</v>
      </c>
      <c r="F187" s="201">
        <v>158</v>
      </c>
      <c r="G187" t="s">
        <v>545</v>
      </c>
      <c r="I187" s="202">
        <v>0.9647</v>
      </c>
      <c r="J187" s="272">
        <v>0.93910000000000005</v>
      </c>
    </row>
    <row r="188" spans="1:10">
      <c r="A188" t="s">
        <v>510</v>
      </c>
      <c r="B188" s="34">
        <f t="shared" si="8"/>
        <v>164.3425</v>
      </c>
      <c r="C188" s="34">
        <f t="shared" si="6"/>
        <v>106.822625</v>
      </c>
      <c r="D188" s="34">
        <f t="shared" si="7"/>
        <v>28.759937499999999</v>
      </c>
      <c r="F188" s="201">
        <v>175</v>
      </c>
      <c r="G188" t="s">
        <v>545</v>
      </c>
      <c r="I188" s="202">
        <v>0.9647</v>
      </c>
      <c r="J188" s="272">
        <v>0.93910000000000005</v>
      </c>
    </row>
    <row r="189" spans="1:10">
      <c r="A189" t="s">
        <v>511</v>
      </c>
      <c r="B189" s="34">
        <f t="shared" si="8"/>
        <v>180</v>
      </c>
      <c r="C189" s="34">
        <f t="shared" si="6"/>
        <v>117</v>
      </c>
      <c r="D189" s="34">
        <f t="shared" si="7"/>
        <v>31.499999999999996</v>
      </c>
      <c r="F189" s="201">
        <v>180</v>
      </c>
      <c r="G189" t="s">
        <v>574</v>
      </c>
      <c r="I189" s="202">
        <v>1</v>
      </c>
      <c r="J189" s="272">
        <v>1</v>
      </c>
    </row>
    <row r="190" spans="1:10">
      <c r="A190" t="s">
        <v>512</v>
      </c>
      <c r="B190" s="34">
        <f t="shared" si="8"/>
        <v>178.97114000000002</v>
      </c>
      <c r="C190" s="34">
        <f t="shared" si="6"/>
        <v>116.33124100000002</v>
      </c>
      <c r="D190" s="34">
        <f t="shared" si="7"/>
        <v>31.3199495</v>
      </c>
      <c r="F190" s="201">
        <v>1997</v>
      </c>
      <c r="G190" t="s">
        <v>544</v>
      </c>
      <c r="H190" t="s">
        <v>601</v>
      </c>
      <c r="I190" s="202">
        <v>9.1259999999999994E-2</v>
      </c>
      <c r="J190" s="272">
        <v>8.9620000000000005E-2</v>
      </c>
    </row>
    <row r="191" spans="1:10">
      <c r="A191" t="s">
        <v>513</v>
      </c>
      <c r="B191" s="34">
        <f t="shared" si="8"/>
        <v>231.84</v>
      </c>
      <c r="C191" s="34">
        <f t="shared" si="6"/>
        <v>150.696</v>
      </c>
      <c r="D191" s="34">
        <f t="shared" si="7"/>
        <v>40.571999999999996</v>
      </c>
      <c r="F191" s="201">
        <v>230</v>
      </c>
      <c r="G191" t="s">
        <v>543</v>
      </c>
      <c r="H191" t="s">
        <v>592</v>
      </c>
      <c r="I191" s="202">
        <v>1.008</v>
      </c>
      <c r="J191" s="272">
        <v>1.008</v>
      </c>
    </row>
    <row r="192" spans="1:10">
      <c r="A192" t="s">
        <v>514</v>
      </c>
      <c r="B192" s="34">
        <f t="shared" si="8"/>
        <v>169.03800000000001</v>
      </c>
      <c r="C192" s="34">
        <f t="shared" si="6"/>
        <v>109.8747</v>
      </c>
      <c r="D192" s="34">
        <f t="shared" si="7"/>
        <v>29.58165</v>
      </c>
      <c r="F192" s="201">
        <v>180</v>
      </c>
      <c r="G192" t="s">
        <v>545</v>
      </c>
      <c r="I192" s="202">
        <v>0.9647</v>
      </c>
      <c r="J192" s="272">
        <v>0.93910000000000005</v>
      </c>
    </row>
    <row r="193" spans="1:10">
      <c r="A193" t="s">
        <v>515</v>
      </c>
      <c r="B193" s="34">
        <f t="shared" si="8"/>
        <v>138</v>
      </c>
      <c r="C193" s="34">
        <f t="shared" si="6"/>
        <v>89.7</v>
      </c>
      <c r="D193" s="34">
        <f t="shared" si="7"/>
        <v>24.15</v>
      </c>
      <c r="F193" s="201">
        <v>138</v>
      </c>
      <c r="G193" t="s">
        <v>574</v>
      </c>
      <c r="I193" s="202">
        <v>1</v>
      </c>
      <c r="J193" s="272">
        <v>1</v>
      </c>
    </row>
    <row r="194" spans="1:10">
      <c r="A194" t="s">
        <v>516</v>
      </c>
      <c r="B194" s="34">
        <f t="shared" si="8"/>
        <v>154</v>
      </c>
      <c r="C194" s="34">
        <f t="shared" si="6"/>
        <v>100.10000000000001</v>
      </c>
      <c r="D194" s="34">
        <f t="shared" si="7"/>
        <v>26.95</v>
      </c>
      <c r="F194" s="201">
        <v>154</v>
      </c>
      <c r="G194" t="s">
        <v>574</v>
      </c>
      <c r="I194" s="202">
        <v>1</v>
      </c>
      <c r="J194" s="272">
        <v>1</v>
      </c>
    </row>
    <row r="195" spans="1:10">
      <c r="A195" t="s">
        <v>517</v>
      </c>
      <c r="B195" s="34">
        <f t="shared" si="8"/>
        <v>234.77500000000001</v>
      </c>
      <c r="C195" s="34">
        <f t="shared" si="6"/>
        <v>152.60375000000002</v>
      </c>
      <c r="D195" s="34">
        <f t="shared" si="7"/>
        <v>41.085625</v>
      </c>
      <c r="F195" s="201">
        <v>250</v>
      </c>
      <c r="G195" t="s">
        <v>545</v>
      </c>
      <c r="I195" s="202">
        <v>0.9647</v>
      </c>
      <c r="J195" s="272">
        <v>0.93910000000000005</v>
      </c>
    </row>
    <row r="196" spans="1:10">
      <c r="A196" t="s">
        <v>518</v>
      </c>
      <c r="B196" s="34">
        <f t="shared" si="8"/>
        <v>183.23409999999998</v>
      </c>
      <c r="C196" s="34">
        <f t="shared" si="6"/>
        <v>119.102165</v>
      </c>
      <c r="D196" s="34">
        <f t="shared" si="7"/>
        <v>32.065967499999992</v>
      </c>
      <c r="F196" s="201">
        <v>5990</v>
      </c>
      <c r="G196" t="s">
        <v>542</v>
      </c>
      <c r="H196" t="s">
        <v>602</v>
      </c>
      <c r="I196" s="202">
        <v>3.1189999999999999E-2</v>
      </c>
      <c r="J196" s="272">
        <v>3.0589999999999999E-2</v>
      </c>
    </row>
    <row r="197" spans="1:10">
      <c r="A197" t="s">
        <v>519</v>
      </c>
      <c r="B197" s="34">
        <f t="shared" si="8"/>
        <v>135</v>
      </c>
      <c r="C197" s="34">
        <f t="shared" si="6"/>
        <v>87.75</v>
      </c>
      <c r="D197" s="34">
        <f t="shared" si="7"/>
        <v>23.625</v>
      </c>
      <c r="F197" s="201">
        <v>135</v>
      </c>
      <c r="G197" t="s">
        <v>574</v>
      </c>
      <c r="I197" s="202">
        <v>1</v>
      </c>
      <c r="J197" s="272">
        <v>1</v>
      </c>
    </row>
    <row r="198" spans="1:10">
      <c r="A198" t="s">
        <v>520</v>
      </c>
      <c r="B198" s="34">
        <f t="shared" si="8"/>
        <v>225</v>
      </c>
      <c r="C198" s="34">
        <f t="shared" si="6"/>
        <v>146.25</v>
      </c>
      <c r="D198" s="34">
        <f t="shared" si="7"/>
        <v>39.375</v>
      </c>
      <c r="F198" s="201">
        <v>225</v>
      </c>
      <c r="G198" t="s">
        <v>574</v>
      </c>
      <c r="I198" s="202">
        <v>1</v>
      </c>
      <c r="J198" s="272">
        <v>1</v>
      </c>
    </row>
    <row r="199" spans="1:10">
      <c r="A199" t="s">
        <v>521</v>
      </c>
      <c r="B199" s="34">
        <f t="shared" si="8"/>
        <v>180</v>
      </c>
      <c r="C199" s="34">
        <f t="shared" si="6"/>
        <v>117</v>
      </c>
      <c r="D199" s="34">
        <f t="shared" si="7"/>
        <v>31.499999999999996</v>
      </c>
      <c r="F199" s="201">
        <v>180</v>
      </c>
      <c r="G199" t="s">
        <v>574</v>
      </c>
      <c r="I199" s="202">
        <v>1</v>
      </c>
      <c r="J199" s="272">
        <v>1</v>
      </c>
    </row>
    <row r="200" spans="1:10">
      <c r="A200" t="s">
        <v>522</v>
      </c>
      <c r="B200" s="34">
        <f t="shared" si="8"/>
        <v>135.6</v>
      </c>
      <c r="C200" s="34">
        <f t="shared" si="6"/>
        <v>88.14</v>
      </c>
      <c r="D200" s="34">
        <f t="shared" si="7"/>
        <v>23.729999999999997</v>
      </c>
      <c r="F200" s="201">
        <v>5000</v>
      </c>
      <c r="G200" t="s">
        <v>541</v>
      </c>
      <c r="H200" t="s">
        <v>603</v>
      </c>
      <c r="I200" s="202">
        <v>2.6509999999999999E-2</v>
      </c>
      <c r="J200" s="272">
        <v>2.7119999999999998E-2</v>
      </c>
    </row>
    <row r="201" spans="1:10">
      <c r="A201" t="s">
        <v>523</v>
      </c>
      <c r="B201" s="34">
        <f t="shared" si="8"/>
        <v>150</v>
      </c>
      <c r="C201" s="34">
        <f t="shared" si="6"/>
        <v>97.5</v>
      </c>
      <c r="D201" s="34">
        <f t="shared" si="7"/>
        <v>26.25</v>
      </c>
      <c r="F201" s="201">
        <v>150</v>
      </c>
      <c r="G201" t="s">
        <v>574</v>
      </c>
      <c r="I201" s="202">
        <v>1</v>
      </c>
      <c r="J201" s="272">
        <v>1</v>
      </c>
    </row>
    <row r="202" spans="1:10">
      <c r="A202" t="s">
        <v>524</v>
      </c>
      <c r="B202" s="34">
        <f t="shared" si="8"/>
        <v>123.96000000000001</v>
      </c>
      <c r="C202" s="34">
        <f t="shared" si="6"/>
        <v>80.574000000000012</v>
      </c>
      <c r="D202" s="34">
        <f t="shared" si="7"/>
        <v>21.693000000000001</v>
      </c>
      <c r="F202" s="201">
        <v>82640</v>
      </c>
      <c r="G202" t="s">
        <v>594</v>
      </c>
      <c r="H202" t="s">
        <v>582</v>
      </c>
      <c r="I202">
        <v>1.5E-3</v>
      </c>
      <c r="J202" s="272">
        <v>1.5E-3</v>
      </c>
    </row>
    <row r="203" spans="1:10">
      <c r="A203" t="s">
        <v>525</v>
      </c>
      <c r="B203" s="34">
        <f t="shared" si="8"/>
        <v>209.25</v>
      </c>
      <c r="C203" s="34">
        <f t="shared" si="6"/>
        <v>136.01250000000002</v>
      </c>
      <c r="D203" s="34">
        <f t="shared" si="7"/>
        <v>36.618749999999999</v>
      </c>
      <c r="F203" s="201">
        <v>30000</v>
      </c>
      <c r="G203" t="s">
        <v>553</v>
      </c>
      <c r="H203" t="s">
        <v>590</v>
      </c>
      <c r="I203" s="202">
        <v>6.9750000000000003E-3</v>
      </c>
      <c r="J203" s="272">
        <v>6.9750000000000003E-3</v>
      </c>
    </row>
    <row r="204" spans="1:10">
      <c r="A204" t="s">
        <v>526</v>
      </c>
      <c r="B204" s="34">
        <f t="shared" si="8"/>
        <v>173.78460000000001</v>
      </c>
      <c r="C204" s="34">
        <f t="shared" si="6"/>
        <v>112.95999</v>
      </c>
      <c r="D204" s="34">
        <f t="shared" si="7"/>
        <v>30.412305</v>
      </c>
      <c r="F204" s="201">
        <v>402</v>
      </c>
      <c r="G204" t="s">
        <v>557</v>
      </c>
      <c r="H204" t="s">
        <v>585</v>
      </c>
      <c r="I204" s="202">
        <v>0.43230000000000002</v>
      </c>
      <c r="J204" s="272">
        <v>0.43230000000000002</v>
      </c>
    </row>
    <row r="205" spans="1:10">
      <c r="A205" t="s">
        <v>527</v>
      </c>
      <c r="B205" s="34">
        <f t="shared" si="8"/>
        <v>250.7397</v>
      </c>
      <c r="C205" s="34">
        <f t="shared" si="6"/>
        <v>162.980805</v>
      </c>
      <c r="D205" s="34">
        <f t="shared" si="7"/>
        <v>43.879447499999998</v>
      </c>
      <c r="F205" s="201">
        <v>267</v>
      </c>
      <c r="G205" t="s">
        <v>545</v>
      </c>
      <c r="I205" s="202">
        <v>0.9647</v>
      </c>
      <c r="J205" s="272">
        <v>0.93910000000000005</v>
      </c>
    </row>
    <row r="206" spans="1:10">
      <c r="A206" t="s">
        <v>528</v>
      </c>
      <c r="B206" s="34">
        <f t="shared" si="8"/>
        <v>125</v>
      </c>
      <c r="C206" s="34">
        <f t="shared" ref="C206:C218" si="9">B206*65%</f>
        <v>81.25</v>
      </c>
      <c r="D206" s="34">
        <f t="shared" ref="D206:D218" si="10">B206*17.5%</f>
        <v>21.875</v>
      </c>
      <c r="F206" s="201">
        <v>125</v>
      </c>
      <c r="G206" t="s">
        <v>574</v>
      </c>
      <c r="I206" s="202">
        <v>1</v>
      </c>
      <c r="J206" s="272">
        <v>1</v>
      </c>
    </row>
    <row r="207" spans="1:10">
      <c r="A207" t="s">
        <v>529</v>
      </c>
      <c r="B207" s="34">
        <f t="shared" si="8"/>
        <v>102</v>
      </c>
      <c r="C207" s="34">
        <f t="shared" si="9"/>
        <v>66.3</v>
      </c>
      <c r="D207" s="34">
        <f t="shared" si="10"/>
        <v>17.849999999999998</v>
      </c>
      <c r="F207" s="201">
        <v>102</v>
      </c>
      <c r="G207" t="s">
        <v>574</v>
      </c>
      <c r="I207" s="202">
        <v>1</v>
      </c>
      <c r="J207" s="272">
        <v>1</v>
      </c>
    </row>
    <row r="208" spans="1:10">
      <c r="A208" t="s">
        <v>530</v>
      </c>
      <c r="B208" s="34">
        <f t="shared" si="8"/>
        <v>135</v>
      </c>
      <c r="C208" s="34">
        <f t="shared" si="9"/>
        <v>87.75</v>
      </c>
      <c r="D208" s="34">
        <f t="shared" si="10"/>
        <v>23.625</v>
      </c>
      <c r="F208" s="201">
        <v>135</v>
      </c>
      <c r="G208" t="s">
        <v>574</v>
      </c>
      <c r="I208" s="202">
        <v>1</v>
      </c>
      <c r="J208" s="272">
        <v>1</v>
      </c>
    </row>
    <row r="209" spans="1:10">
      <c r="A209" t="s">
        <v>531</v>
      </c>
      <c r="B209" s="34">
        <f t="shared" si="8"/>
        <v>160.17240000000001</v>
      </c>
      <c r="C209" s="34">
        <f t="shared" si="9"/>
        <v>104.11206000000001</v>
      </c>
      <c r="D209" s="34">
        <f t="shared" si="10"/>
        <v>28.030169999999998</v>
      </c>
      <c r="F209" s="201">
        <v>254</v>
      </c>
      <c r="G209" t="s">
        <v>564</v>
      </c>
      <c r="H209" t="s">
        <v>576</v>
      </c>
      <c r="I209" s="202">
        <v>0.64470000000000005</v>
      </c>
      <c r="J209" s="272">
        <v>0.63060000000000005</v>
      </c>
    </row>
    <row r="210" spans="1:10">
      <c r="A210" t="s">
        <v>532</v>
      </c>
      <c r="B210" s="34">
        <f t="shared" ref="B210:B218" si="11">F210*J210</f>
        <v>208</v>
      </c>
      <c r="C210" s="34">
        <f t="shared" si="9"/>
        <v>135.20000000000002</v>
      </c>
      <c r="D210" s="34">
        <f t="shared" si="10"/>
        <v>36.4</v>
      </c>
      <c r="F210" s="201">
        <v>208</v>
      </c>
      <c r="G210" t="s">
        <v>574</v>
      </c>
      <c r="I210" s="202">
        <v>1</v>
      </c>
      <c r="J210" s="272">
        <v>1</v>
      </c>
    </row>
    <row r="211" spans="1:10">
      <c r="A211" t="s">
        <v>533</v>
      </c>
      <c r="B211" s="34">
        <f t="shared" si="11"/>
        <v>126.77850000000001</v>
      </c>
      <c r="C211" s="34">
        <f t="shared" si="9"/>
        <v>82.406025000000014</v>
      </c>
      <c r="D211" s="34">
        <f t="shared" si="10"/>
        <v>22.186237500000001</v>
      </c>
      <c r="F211" s="201">
        <v>135</v>
      </c>
      <c r="G211" t="s">
        <v>545</v>
      </c>
      <c r="I211" s="202">
        <v>0.9647</v>
      </c>
      <c r="J211" s="272">
        <v>0.93910000000000005</v>
      </c>
    </row>
    <row r="212" spans="1:10">
      <c r="A212" t="s">
        <v>534</v>
      </c>
      <c r="B212" s="34">
        <f t="shared" si="11"/>
        <v>210</v>
      </c>
      <c r="C212" s="34">
        <f t="shared" si="9"/>
        <v>136.5</v>
      </c>
      <c r="D212" s="34">
        <f t="shared" si="10"/>
        <v>36.75</v>
      </c>
      <c r="F212" s="201">
        <v>210</v>
      </c>
      <c r="G212" t="s">
        <v>574</v>
      </c>
      <c r="I212" s="202">
        <v>1</v>
      </c>
      <c r="J212" s="272">
        <v>1</v>
      </c>
    </row>
    <row r="213" spans="1:10">
      <c r="A213" t="s">
        <v>535</v>
      </c>
      <c r="B213" s="34">
        <f t="shared" si="11"/>
        <v>195</v>
      </c>
      <c r="C213" s="34">
        <f t="shared" si="9"/>
        <v>126.75</v>
      </c>
      <c r="D213" s="34">
        <f t="shared" si="10"/>
        <v>34.125</v>
      </c>
      <c r="F213" s="201">
        <v>195</v>
      </c>
      <c r="G213" t="s">
        <v>574</v>
      </c>
      <c r="I213" s="202">
        <v>1</v>
      </c>
      <c r="J213" s="272">
        <v>1</v>
      </c>
    </row>
    <row r="214" spans="1:10">
      <c r="A214" t="s">
        <v>536</v>
      </c>
      <c r="B214" s="34">
        <f t="shared" si="11"/>
        <v>158</v>
      </c>
      <c r="C214" s="34">
        <f t="shared" si="9"/>
        <v>102.7</v>
      </c>
      <c r="D214" s="34">
        <f t="shared" si="10"/>
        <v>27.65</v>
      </c>
      <c r="F214" s="201">
        <v>158</v>
      </c>
      <c r="G214" t="s">
        <v>574</v>
      </c>
      <c r="I214" s="202">
        <v>1</v>
      </c>
      <c r="J214" s="272">
        <v>1</v>
      </c>
    </row>
    <row r="215" spans="1:10">
      <c r="A215" t="s">
        <v>537</v>
      </c>
      <c r="B215" s="34">
        <f t="shared" si="11"/>
        <v>188</v>
      </c>
      <c r="C215" s="34">
        <f t="shared" si="9"/>
        <v>122.2</v>
      </c>
      <c r="D215" s="34">
        <f t="shared" si="10"/>
        <v>32.9</v>
      </c>
      <c r="F215" s="201">
        <v>188</v>
      </c>
      <c r="G215" t="s">
        <v>574</v>
      </c>
      <c r="I215" s="202">
        <v>1</v>
      </c>
      <c r="J215" s="272">
        <v>1</v>
      </c>
    </row>
    <row r="216" spans="1:10">
      <c r="A216" t="s">
        <v>538</v>
      </c>
      <c r="B216" s="34">
        <f t="shared" si="11"/>
        <v>127.7176</v>
      </c>
      <c r="C216" s="34">
        <f t="shared" si="9"/>
        <v>83.016440000000003</v>
      </c>
      <c r="D216" s="34">
        <f t="shared" si="10"/>
        <v>22.350580000000001</v>
      </c>
      <c r="F216" s="201">
        <v>136</v>
      </c>
      <c r="G216" t="s">
        <v>545</v>
      </c>
      <c r="I216" s="202">
        <v>0.9647</v>
      </c>
      <c r="J216" s="272">
        <v>0.93910000000000005</v>
      </c>
    </row>
    <row r="217" spans="1:10">
      <c r="A217" t="s">
        <v>539</v>
      </c>
      <c r="B217" s="34">
        <f t="shared" si="11"/>
        <v>180</v>
      </c>
      <c r="C217" s="34">
        <f t="shared" si="9"/>
        <v>117</v>
      </c>
      <c r="D217" s="34">
        <f t="shared" si="10"/>
        <v>31.499999999999996</v>
      </c>
      <c r="F217" s="201">
        <v>180</v>
      </c>
      <c r="G217" t="s">
        <v>574</v>
      </c>
      <c r="I217" s="202">
        <v>1</v>
      </c>
      <c r="J217" s="272">
        <v>1</v>
      </c>
    </row>
    <row r="218" spans="1:10">
      <c r="A218" t="s">
        <v>540</v>
      </c>
      <c r="B218" s="34">
        <f t="shared" si="11"/>
        <v>169.03800000000001</v>
      </c>
      <c r="C218" s="34">
        <f t="shared" si="9"/>
        <v>109.8747</v>
      </c>
      <c r="D218" s="34">
        <f t="shared" si="10"/>
        <v>29.58165</v>
      </c>
      <c r="F218" s="201">
        <v>180</v>
      </c>
      <c r="G218" t="s">
        <v>545</v>
      </c>
      <c r="I218" s="202">
        <v>0.9647</v>
      </c>
      <c r="J218" s="272">
        <v>0.93910000000000005</v>
      </c>
    </row>
  </sheetData>
  <sheetProtection sheet="1" objects="1" scenarios="1"/>
  <autoFilter ref="A1:M218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4"/>
  <sheetViews>
    <sheetView workbookViewId="0">
      <selection activeCell="A3" sqref="A3"/>
    </sheetView>
  </sheetViews>
  <sheetFormatPr baseColWidth="10" defaultColWidth="11.42578125" defaultRowHeight="15"/>
  <cols>
    <col min="1" max="1" width="31.140625" style="15" customWidth="1"/>
    <col min="2" max="2" width="74.5703125" style="1" customWidth="1"/>
    <col min="3" max="3" width="15.42578125" style="1" customWidth="1"/>
    <col min="4" max="4" width="29.5703125" style="1" customWidth="1"/>
    <col min="5" max="16384" width="11.42578125" style="1"/>
  </cols>
  <sheetData>
    <row r="1" spans="1:3" ht="36.75" customHeight="1">
      <c r="A1" s="264" t="s">
        <v>746</v>
      </c>
      <c r="B1" s="265" t="s">
        <v>747</v>
      </c>
      <c r="C1" s="7"/>
    </row>
    <row r="2" spans="1:3" ht="24" customHeight="1">
      <c r="A2" s="8" t="s">
        <v>17</v>
      </c>
      <c r="B2" s="8" t="s">
        <v>206</v>
      </c>
    </row>
    <row r="3" spans="1:3">
      <c r="A3" s="9" t="s">
        <v>18</v>
      </c>
      <c r="B3" s="10" t="s">
        <v>207</v>
      </c>
    </row>
    <row r="4" spans="1:3">
      <c r="A4" s="9" t="s">
        <v>748</v>
      </c>
      <c r="B4" s="10"/>
    </row>
    <row r="5" spans="1:3">
      <c r="A5" s="266" t="s">
        <v>749</v>
      </c>
      <c r="B5" s="10"/>
    </row>
    <row r="6" spans="1:3">
      <c r="A6" s="11" t="s">
        <v>107</v>
      </c>
      <c r="B6" s="10" t="s">
        <v>208</v>
      </c>
    </row>
    <row r="7" spans="1:3">
      <c r="A7" s="11" t="s">
        <v>209</v>
      </c>
      <c r="B7" s="10" t="s">
        <v>210</v>
      </c>
    </row>
    <row r="8" spans="1:3">
      <c r="A8" s="11" t="s">
        <v>19</v>
      </c>
      <c r="B8" s="10" t="s">
        <v>20</v>
      </c>
    </row>
    <row r="9" spans="1:3">
      <c r="A9" s="11" t="s">
        <v>108</v>
      </c>
      <c r="B9" s="10" t="s">
        <v>109</v>
      </c>
    </row>
    <row r="10" spans="1:3">
      <c r="A10" s="11" t="s">
        <v>211</v>
      </c>
      <c r="B10" s="10" t="s">
        <v>212</v>
      </c>
    </row>
    <row r="11" spans="1:3">
      <c r="A11" s="11" t="s">
        <v>750</v>
      </c>
      <c r="B11" s="10"/>
    </row>
    <row r="12" spans="1:3">
      <c r="A12" s="11" t="s">
        <v>751</v>
      </c>
      <c r="B12" s="10"/>
    </row>
    <row r="13" spans="1:3">
      <c r="A13" s="12" t="s">
        <v>752</v>
      </c>
      <c r="B13" s="10" t="s">
        <v>753</v>
      </c>
    </row>
    <row r="14" spans="1:3">
      <c r="A14" s="11" t="s">
        <v>21</v>
      </c>
      <c r="B14" s="10" t="s">
        <v>127</v>
      </c>
    </row>
    <row r="15" spans="1:3">
      <c r="A15" s="11" t="s">
        <v>22</v>
      </c>
      <c r="B15" s="10" t="s">
        <v>213</v>
      </c>
    </row>
    <row r="16" spans="1:3">
      <c r="A16" s="11" t="s">
        <v>23</v>
      </c>
      <c r="B16" s="10" t="s">
        <v>214</v>
      </c>
    </row>
    <row r="17" spans="1:2">
      <c r="A17" s="11" t="s">
        <v>110</v>
      </c>
      <c r="B17" s="10" t="s">
        <v>215</v>
      </c>
    </row>
    <row r="18" spans="1:2">
      <c r="A18" s="11" t="s">
        <v>128</v>
      </c>
      <c r="B18" s="10" t="s">
        <v>129</v>
      </c>
    </row>
    <row r="19" spans="1:2">
      <c r="A19" s="11" t="s">
        <v>130</v>
      </c>
      <c r="B19" s="10" t="s">
        <v>216</v>
      </c>
    </row>
    <row r="20" spans="1:2">
      <c r="A20" s="11" t="s">
        <v>24</v>
      </c>
      <c r="B20" s="10" t="s">
        <v>217</v>
      </c>
    </row>
    <row r="21" spans="1:2">
      <c r="A21" s="11" t="s">
        <v>25</v>
      </c>
      <c r="B21" s="10" t="s">
        <v>131</v>
      </c>
    </row>
    <row r="22" spans="1:2">
      <c r="A22" s="11" t="s">
        <v>26</v>
      </c>
      <c r="B22" s="10" t="s">
        <v>218</v>
      </c>
    </row>
    <row r="23" spans="1:2">
      <c r="A23" s="11" t="s">
        <v>754</v>
      </c>
      <c r="B23" s="10"/>
    </row>
    <row r="24" spans="1:2">
      <c r="A24" s="11" t="s">
        <v>27</v>
      </c>
      <c r="B24" s="10" t="s">
        <v>219</v>
      </c>
    </row>
    <row r="25" spans="1:2">
      <c r="A25" s="11" t="s">
        <v>28</v>
      </c>
      <c r="B25" s="10" t="s">
        <v>29</v>
      </c>
    </row>
    <row r="26" spans="1:2">
      <c r="A26" s="11" t="s">
        <v>755</v>
      </c>
      <c r="B26" s="10" t="s">
        <v>221</v>
      </c>
    </row>
    <row r="27" spans="1:2">
      <c r="A27" s="11" t="s">
        <v>756</v>
      </c>
      <c r="B27" s="10"/>
    </row>
    <row r="28" spans="1:2">
      <c r="A28" s="267" t="s">
        <v>757</v>
      </c>
      <c r="B28" s="10"/>
    </row>
    <row r="29" spans="1:2">
      <c r="A29" s="267" t="s">
        <v>220</v>
      </c>
      <c r="B29" s="10"/>
    </row>
    <row r="30" spans="1:2">
      <c r="A30" s="11" t="s">
        <v>30</v>
      </c>
      <c r="B30" s="10" t="s">
        <v>31</v>
      </c>
    </row>
    <row r="31" spans="1:2">
      <c r="A31" s="11" t="s">
        <v>111</v>
      </c>
      <c r="B31" s="10" t="s">
        <v>112</v>
      </c>
    </row>
    <row r="32" spans="1:2">
      <c r="A32" s="11" t="s">
        <v>758</v>
      </c>
      <c r="B32" s="10"/>
    </row>
    <row r="33" spans="1:2">
      <c r="A33" s="11" t="s">
        <v>32</v>
      </c>
      <c r="B33" s="10" t="s">
        <v>33</v>
      </c>
    </row>
    <row r="34" spans="1:2">
      <c r="A34" s="11" t="s">
        <v>222</v>
      </c>
      <c r="B34" s="10" t="s">
        <v>223</v>
      </c>
    </row>
    <row r="35" spans="1:2">
      <c r="A35" s="11" t="s">
        <v>224</v>
      </c>
      <c r="B35" s="10" t="s">
        <v>225</v>
      </c>
    </row>
    <row r="36" spans="1:2">
      <c r="A36" s="11" t="s">
        <v>34</v>
      </c>
      <c r="B36" s="10" t="s">
        <v>226</v>
      </c>
    </row>
    <row r="37" spans="1:2">
      <c r="A37" s="11" t="s">
        <v>35</v>
      </c>
      <c r="B37" s="10" t="s">
        <v>227</v>
      </c>
    </row>
    <row r="38" spans="1:2">
      <c r="A38" s="11" t="s">
        <v>113</v>
      </c>
      <c r="B38" s="10" t="s">
        <v>228</v>
      </c>
    </row>
    <row r="39" spans="1:2">
      <c r="A39" s="11" t="s">
        <v>114</v>
      </c>
      <c r="B39" s="10" t="s">
        <v>115</v>
      </c>
    </row>
    <row r="40" spans="1:2">
      <c r="A40" s="11" t="s">
        <v>229</v>
      </c>
      <c r="B40" s="10" t="s">
        <v>230</v>
      </c>
    </row>
    <row r="41" spans="1:2">
      <c r="A41" s="11" t="s">
        <v>759</v>
      </c>
      <c r="B41" s="10"/>
    </row>
    <row r="42" spans="1:2">
      <c r="A42" s="11" t="s">
        <v>36</v>
      </c>
      <c r="B42" s="10" t="s">
        <v>231</v>
      </c>
    </row>
    <row r="43" spans="1:2">
      <c r="A43" s="11" t="s">
        <v>37</v>
      </c>
      <c r="B43" s="10" t="s">
        <v>38</v>
      </c>
    </row>
    <row r="44" spans="1:2">
      <c r="A44" s="11" t="s">
        <v>39</v>
      </c>
      <c r="B44" s="10" t="s">
        <v>232</v>
      </c>
    </row>
    <row r="45" spans="1:2">
      <c r="A45" s="13" t="s">
        <v>233</v>
      </c>
      <c r="B45" s="14" t="s">
        <v>234</v>
      </c>
    </row>
    <row r="46" spans="1:2">
      <c r="A46" s="11" t="s">
        <v>40</v>
      </c>
      <c r="B46" s="10" t="s">
        <v>235</v>
      </c>
    </row>
    <row r="47" spans="1:2">
      <c r="A47" s="11" t="s">
        <v>41</v>
      </c>
      <c r="B47" s="10" t="s">
        <v>236</v>
      </c>
    </row>
    <row r="48" spans="1:2">
      <c r="A48" s="11" t="s">
        <v>42</v>
      </c>
      <c r="B48" s="10" t="s">
        <v>43</v>
      </c>
    </row>
    <row r="49" spans="1:2">
      <c r="A49" s="11" t="s">
        <v>44</v>
      </c>
      <c r="B49" s="10" t="s">
        <v>237</v>
      </c>
    </row>
    <row r="50" spans="1:2">
      <c r="A50" s="11" t="s">
        <v>45</v>
      </c>
      <c r="B50" s="10" t="s">
        <v>238</v>
      </c>
    </row>
    <row r="51" spans="1:2">
      <c r="A51" s="11" t="s">
        <v>46</v>
      </c>
      <c r="B51" s="10" t="s">
        <v>239</v>
      </c>
    </row>
    <row r="52" spans="1:2">
      <c r="A52" s="11" t="s">
        <v>47</v>
      </c>
      <c r="B52" s="10" t="s">
        <v>240</v>
      </c>
    </row>
    <row r="53" spans="1:2">
      <c r="A53" s="11" t="s">
        <v>48</v>
      </c>
      <c r="B53" s="10" t="s">
        <v>241</v>
      </c>
    </row>
    <row r="54" spans="1:2">
      <c r="A54" s="11" t="s">
        <v>49</v>
      </c>
      <c r="B54" s="10" t="s">
        <v>242</v>
      </c>
    </row>
    <row r="55" spans="1:2">
      <c r="A55" s="268" t="s">
        <v>808</v>
      </c>
      <c r="B55" s="10"/>
    </row>
    <row r="56" spans="1:2">
      <c r="A56" s="11" t="s">
        <v>760</v>
      </c>
      <c r="B56" s="10"/>
    </row>
    <row r="57" spans="1:2">
      <c r="A57" s="12" t="s">
        <v>761</v>
      </c>
      <c r="B57" s="10" t="s">
        <v>762</v>
      </c>
    </row>
    <row r="58" spans="1:2">
      <c r="A58" s="12" t="s">
        <v>763</v>
      </c>
      <c r="B58" s="10" t="s">
        <v>764</v>
      </c>
    </row>
    <row r="59" spans="1:2">
      <c r="A59" s="11" t="s">
        <v>243</v>
      </c>
      <c r="B59" s="10"/>
    </row>
    <row r="60" spans="1:2">
      <c r="A60" s="11" t="s">
        <v>50</v>
      </c>
      <c r="B60" s="10" t="s">
        <v>244</v>
      </c>
    </row>
    <row r="61" spans="1:2">
      <c r="A61" s="11" t="s">
        <v>51</v>
      </c>
      <c r="B61" s="10" t="s">
        <v>245</v>
      </c>
    </row>
    <row r="62" spans="1:2">
      <c r="A62" s="11" t="s">
        <v>765</v>
      </c>
      <c r="B62" s="10"/>
    </row>
    <row r="63" spans="1:2">
      <c r="A63" s="11" t="s">
        <v>766</v>
      </c>
      <c r="B63" s="10"/>
    </row>
    <row r="64" spans="1:2">
      <c r="A64" s="11" t="s">
        <v>116</v>
      </c>
      <c r="B64" s="10"/>
    </row>
    <row r="65" spans="1:2">
      <c r="A65" s="11" t="s">
        <v>767</v>
      </c>
      <c r="B65" s="10"/>
    </row>
    <row r="66" spans="1:2">
      <c r="A66" s="11" t="s">
        <v>117</v>
      </c>
      <c r="B66" s="10" t="s">
        <v>118</v>
      </c>
    </row>
    <row r="67" spans="1:2">
      <c r="A67" s="11" t="s">
        <v>768</v>
      </c>
      <c r="B67" s="10"/>
    </row>
    <row r="68" spans="1:2">
      <c r="A68" s="11" t="s">
        <v>119</v>
      </c>
      <c r="B68" s="10" t="s">
        <v>120</v>
      </c>
    </row>
    <row r="69" spans="1:2">
      <c r="A69" s="11" t="s">
        <v>121</v>
      </c>
      <c r="B69" s="10" t="s">
        <v>246</v>
      </c>
    </row>
    <row r="70" spans="1:2">
      <c r="A70" s="11" t="s">
        <v>52</v>
      </c>
      <c r="B70" s="10" t="s">
        <v>247</v>
      </c>
    </row>
    <row r="71" spans="1:2">
      <c r="A71" s="11" t="s">
        <v>53</v>
      </c>
      <c r="B71" s="10" t="s">
        <v>248</v>
      </c>
    </row>
    <row r="72" spans="1:2">
      <c r="A72" s="11" t="s">
        <v>54</v>
      </c>
      <c r="B72" s="10" t="s">
        <v>249</v>
      </c>
    </row>
    <row r="73" spans="1:2">
      <c r="A73" s="11" t="s">
        <v>122</v>
      </c>
      <c r="B73" s="10" t="s">
        <v>250</v>
      </c>
    </row>
    <row r="74" spans="1:2">
      <c r="A74" s="11" t="s">
        <v>123</v>
      </c>
      <c r="B74" s="10" t="s">
        <v>124</v>
      </c>
    </row>
    <row r="75" spans="1:2">
      <c r="A75" s="12" t="s">
        <v>251</v>
      </c>
      <c r="B75" s="10" t="s">
        <v>769</v>
      </c>
    </row>
    <row r="76" spans="1:2">
      <c r="A76" s="268" t="s">
        <v>770</v>
      </c>
      <c r="B76" s="10" t="s">
        <v>253</v>
      </c>
    </row>
    <row r="77" spans="1:2">
      <c r="A77" s="11" t="s">
        <v>252</v>
      </c>
      <c r="B77" s="10" t="s">
        <v>253</v>
      </c>
    </row>
    <row r="78" spans="1:2">
      <c r="A78" s="11" t="s">
        <v>55</v>
      </c>
      <c r="B78" s="10" t="s">
        <v>56</v>
      </c>
    </row>
    <row r="79" spans="1:2">
      <c r="A79" s="11" t="s">
        <v>57</v>
      </c>
      <c r="B79" s="10" t="s">
        <v>58</v>
      </c>
    </row>
    <row r="80" spans="1:2">
      <c r="A80" s="11" t="s">
        <v>59</v>
      </c>
      <c r="B80" s="10" t="s">
        <v>60</v>
      </c>
    </row>
    <row r="81" spans="1:2">
      <c r="A81" s="11" t="s">
        <v>254</v>
      </c>
      <c r="B81" s="10" t="s">
        <v>255</v>
      </c>
    </row>
    <row r="82" spans="1:2">
      <c r="A82" s="12" t="s">
        <v>771</v>
      </c>
      <c r="B82" s="10" t="s">
        <v>772</v>
      </c>
    </row>
    <row r="83" spans="1:2">
      <c r="A83" s="11" t="s">
        <v>61</v>
      </c>
      <c r="B83" s="10" t="s">
        <v>62</v>
      </c>
    </row>
    <row r="84" spans="1:2">
      <c r="A84" s="12" t="s">
        <v>773</v>
      </c>
      <c r="B84" s="10" t="s">
        <v>774</v>
      </c>
    </row>
    <row r="85" spans="1:2">
      <c r="A85" s="11" t="s">
        <v>256</v>
      </c>
      <c r="B85" s="10" t="s">
        <v>257</v>
      </c>
    </row>
    <row r="86" spans="1:2">
      <c r="A86" s="12" t="s">
        <v>63</v>
      </c>
      <c r="B86" s="10"/>
    </row>
    <row r="87" spans="1:2">
      <c r="A87" s="12" t="s">
        <v>64</v>
      </c>
      <c r="B87" s="10"/>
    </row>
    <row r="88" spans="1:2">
      <c r="A88" s="12" t="s">
        <v>775</v>
      </c>
      <c r="B88" s="10" t="s">
        <v>776</v>
      </c>
    </row>
    <row r="89" spans="1:2">
      <c r="A89" s="11" t="s">
        <v>258</v>
      </c>
      <c r="B89" s="10"/>
    </row>
    <row r="90" spans="1:2">
      <c r="A90" s="13" t="s">
        <v>259</v>
      </c>
      <c r="B90" s="14" t="s">
        <v>260</v>
      </c>
    </row>
    <row r="91" spans="1:2">
      <c r="A91" s="12" t="s">
        <v>777</v>
      </c>
      <c r="B91" s="10" t="s">
        <v>778</v>
      </c>
    </row>
    <row r="92" spans="1:2">
      <c r="A92" s="11" t="s">
        <v>261</v>
      </c>
      <c r="B92" s="10"/>
    </row>
    <row r="93" spans="1:2">
      <c r="A93" s="13" t="s">
        <v>262</v>
      </c>
      <c r="B93" s="14" t="s">
        <v>263</v>
      </c>
    </row>
    <row r="94" spans="1:2">
      <c r="A94" s="11" t="s">
        <v>264</v>
      </c>
      <c r="B94" s="10" t="s">
        <v>265</v>
      </c>
    </row>
    <row r="95" spans="1:2">
      <c r="A95" s="12" t="s">
        <v>779</v>
      </c>
      <c r="B95" s="10" t="s">
        <v>780</v>
      </c>
    </row>
    <row r="96" spans="1:2">
      <c r="A96" s="11" t="s">
        <v>266</v>
      </c>
      <c r="B96" s="10" t="s">
        <v>267</v>
      </c>
    </row>
    <row r="97" spans="1:2">
      <c r="A97" s="12" t="s">
        <v>781</v>
      </c>
      <c r="B97" s="10" t="s">
        <v>782</v>
      </c>
    </row>
    <row r="98" spans="1:2">
      <c r="A98" s="11" t="s">
        <v>268</v>
      </c>
      <c r="B98" s="10" t="s">
        <v>269</v>
      </c>
    </row>
    <row r="99" spans="1:2">
      <c r="A99" s="12" t="s">
        <v>783</v>
      </c>
      <c r="B99" s="10" t="s">
        <v>784</v>
      </c>
    </row>
    <row r="100" spans="1:2">
      <c r="A100" s="12" t="s">
        <v>785</v>
      </c>
      <c r="B100" s="10" t="s">
        <v>786</v>
      </c>
    </row>
    <row r="101" spans="1:2">
      <c r="A101" s="11" t="s">
        <v>270</v>
      </c>
      <c r="B101" s="10"/>
    </row>
    <row r="102" spans="1:2">
      <c r="A102" s="11" t="s">
        <v>787</v>
      </c>
      <c r="B102" s="10"/>
    </row>
    <row r="103" spans="1:2">
      <c r="A103" s="11" t="s">
        <v>788</v>
      </c>
      <c r="B103" s="10"/>
    </row>
    <row r="104" spans="1:2">
      <c r="A104" s="11" t="s">
        <v>789</v>
      </c>
      <c r="B104" s="10"/>
    </row>
    <row r="105" spans="1:2">
      <c r="A105" s="11" t="s">
        <v>271</v>
      </c>
      <c r="B105" s="10" t="s">
        <v>272</v>
      </c>
    </row>
    <row r="106" spans="1:2">
      <c r="A106" s="269" t="s">
        <v>790</v>
      </c>
      <c r="B106" s="10"/>
    </row>
    <row r="107" spans="1:2">
      <c r="A107" s="11" t="s">
        <v>273</v>
      </c>
      <c r="B107" s="10"/>
    </row>
    <row r="108" spans="1:2">
      <c r="A108" s="12" t="s">
        <v>791</v>
      </c>
      <c r="B108" s="10" t="s">
        <v>792</v>
      </c>
    </row>
    <row r="109" spans="1:2">
      <c r="A109" s="11" t="s">
        <v>274</v>
      </c>
      <c r="B109" s="10" t="s">
        <v>275</v>
      </c>
    </row>
    <row r="110" spans="1:2">
      <c r="A110" s="12" t="s">
        <v>793</v>
      </c>
      <c r="B110" s="10" t="s">
        <v>794</v>
      </c>
    </row>
    <row r="111" spans="1:2">
      <c r="A111" s="11" t="s">
        <v>65</v>
      </c>
      <c r="B111" s="10" t="s">
        <v>66</v>
      </c>
    </row>
    <row r="112" spans="1:2">
      <c r="A112" s="12" t="s">
        <v>795</v>
      </c>
      <c r="B112" s="10" t="s">
        <v>796</v>
      </c>
    </row>
    <row r="113" spans="1:2">
      <c r="A113" s="12" t="s">
        <v>797</v>
      </c>
      <c r="B113" s="10" t="s">
        <v>798</v>
      </c>
    </row>
    <row r="114" spans="1:2">
      <c r="A114" s="12" t="s">
        <v>799</v>
      </c>
      <c r="B114" s="10" t="s">
        <v>812</v>
      </c>
    </row>
    <row r="115" spans="1:2">
      <c r="A115" s="11" t="s">
        <v>276</v>
      </c>
      <c r="B115" s="10" t="s">
        <v>811</v>
      </c>
    </row>
    <row r="116" spans="1:2">
      <c r="A116" s="11" t="s">
        <v>132</v>
      </c>
      <c r="B116" s="10" t="s">
        <v>277</v>
      </c>
    </row>
    <row r="117" spans="1:2">
      <c r="A117" s="11" t="s">
        <v>125</v>
      </c>
      <c r="B117" s="10" t="s">
        <v>278</v>
      </c>
    </row>
    <row r="118" spans="1:2">
      <c r="A118" s="11" t="s">
        <v>126</v>
      </c>
      <c r="B118" s="10" t="s">
        <v>279</v>
      </c>
    </row>
    <row r="119" spans="1:2">
      <c r="A119" s="11" t="s">
        <v>800</v>
      </c>
      <c r="B119" s="10" t="s">
        <v>819</v>
      </c>
    </row>
    <row r="120" spans="1:2">
      <c r="A120" s="11" t="s">
        <v>67</v>
      </c>
      <c r="B120" s="10" t="s">
        <v>68</v>
      </c>
    </row>
    <row r="121" spans="1:2">
      <c r="A121" s="11" t="s">
        <v>69</v>
      </c>
      <c r="B121" s="10" t="s">
        <v>70</v>
      </c>
    </row>
    <row r="122" spans="1:2">
      <c r="A122" s="11" t="s">
        <v>71</v>
      </c>
      <c r="B122" s="10" t="s">
        <v>72</v>
      </c>
    </row>
    <row r="123" spans="1:2">
      <c r="A123" s="11" t="s">
        <v>73</v>
      </c>
      <c r="B123" s="10" t="s">
        <v>74</v>
      </c>
    </row>
    <row r="124" spans="1:2">
      <c r="A124" s="11" t="s">
        <v>75</v>
      </c>
      <c r="B124" s="10" t="s">
        <v>76</v>
      </c>
    </row>
    <row r="125" spans="1:2">
      <c r="A125" s="11" t="s">
        <v>77</v>
      </c>
      <c r="B125" s="10" t="s">
        <v>78</v>
      </c>
    </row>
    <row r="126" spans="1:2">
      <c r="A126" s="11" t="s">
        <v>79</v>
      </c>
      <c r="B126" s="10" t="s">
        <v>80</v>
      </c>
    </row>
    <row r="127" spans="1:2">
      <c r="A127" s="11" t="s">
        <v>81</v>
      </c>
      <c r="B127" s="10" t="s">
        <v>82</v>
      </c>
    </row>
    <row r="128" spans="1:2">
      <c r="A128" s="11" t="s">
        <v>83</v>
      </c>
      <c r="B128" s="10" t="s">
        <v>84</v>
      </c>
    </row>
    <row r="129" spans="1:2">
      <c r="A129" s="11" t="s">
        <v>85</v>
      </c>
      <c r="B129" s="10" t="s">
        <v>86</v>
      </c>
    </row>
    <row r="130" spans="1:2">
      <c r="A130" s="11" t="s">
        <v>801</v>
      </c>
      <c r="B130" s="10" t="s">
        <v>810</v>
      </c>
    </row>
    <row r="131" spans="1:2">
      <c r="A131" s="11" t="s">
        <v>87</v>
      </c>
      <c r="B131" s="10" t="s">
        <v>88</v>
      </c>
    </row>
    <row r="132" spans="1:2">
      <c r="A132" s="11" t="s">
        <v>89</v>
      </c>
      <c r="B132" s="10" t="s">
        <v>90</v>
      </c>
    </row>
    <row r="133" spans="1:2">
      <c r="A133" s="11" t="s">
        <v>91</v>
      </c>
      <c r="B133" s="10" t="s">
        <v>92</v>
      </c>
    </row>
    <row r="134" spans="1:2">
      <c r="A134" s="11" t="s">
        <v>93</v>
      </c>
      <c r="B134" s="10" t="s">
        <v>94</v>
      </c>
    </row>
    <row r="135" spans="1:2">
      <c r="A135" s="11" t="s">
        <v>802</v>
      </c>
      <c r="B135" s="10" t="s">
        <v>803</v>
      </c>
    </row>
    <row r="136" spans="1:2">
      <c r="A136" s="11" t="s">
        <v>95</v>
      </c>
      <c r="B136" s="10" t="s">
        <v>96</v>
      </c>
    </row>
    <row r="137" spans="1:2">
      <c r="A137" s="11" t="s">
        <v>97</v>
      </c>
      <c r="B137" s="10" t="s">
        <v>98</v>
      </c>
    </row>
    <row r="138" spans="1:2">
      <c r="A138" s="11" t="s">
        <v>99</v>
      </c>
      <c r="B138" s="10" t="s">
        <v>100</v>
      </c>
    </row>
    <row r="139" spans="1:2">
      <c r="A139" s="11" t="s">
        <v>133</v>
      </c>
      <c r="B139" s="10" t="s">
        <v>280</v>
      </c>
    </row>
    <row r="140" spans="1:2">
      <c r="A140" s="11" t="s">
        <v>101</v>
      </c>
      <c r="B140" s="10" t="s">
        <v>102</v>
      </c>
    </row>
    <row r="141" spans="1:2">
      <c r="A141" s="270" t="s">
        <v>804</v>
      </c>
      <c r="B141" s="10" t="s">
        <v>805</v>
      </c>
    </row>
    <row r="142" spans="1:2">
      <c r="A142" s="11" t="s">
        <v>103</v>
      </c>
      <c r="B142" s="10" t="s">
        <v>104</v>
      </c>
    </row>
    <row r="143" spans="1:2">
      <c r="A143" s="11" t="s">
        <v>806</v>
      </c>
      <c r="B143" s="10" t="s">
        <v>809</v>
      </c>
    </row>
    <row r="144" spans="1:2">
      <c r="A144" s="11" t="s">
        <v>807</v>
      </c>
      <c r="B144" s="10" t="s">
        <v>105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L18"/>
  <sheetViews>
    <sheetView workbookViewId="0">
      <selection activeCell="A18" sqref="A18"/>
    </sheetView>
  </sheetViews>
  <sheetFormatPr baseColWidth="10" defaultRowHeight="15"/>
  <cols>
    <col min="1" max="1" width="42.42578125" bestFit="1" customWidth="1"/>
    <col min="2" max="2" width="20.140625" bestFit="1" customWidth="1"/>
    <col min="3" max="3" width="24.5703125" bestFit="1" customWidth="1"/>
    <col min="4" max="4" width="33.42578125" bestFit="1" customWidth="1"/>
    <col min="6" max="6" width="21.42578125" bestFit="1" customWidth="1"/>
    <col min="7" max="7" width="20.42578125" bestFit="1" customWidth="1"/>
    <col min="8" max="8" width="23.42578125" customWidth="1"/>
    <col min="9" max="9" width="18.5703125" bestFit="1" customWidth="1"/>
    <col min="10" max="10" width="19.85546875" bestFit="1" customWidth="1"/>
    <col min="11" max="11" width="15" bestFit="1" customWidth="1"/>
  </cols>
  <sheetData>
    <row r="1" spans="1:12" s="3" customFormat="1">
      <c r="A1" s="3" t="s">
        <v>148</v>
      </c>
      <c r="B1" s="4" t="s">
        <v>149</v>
      </c>
      <c r="C1" s="3" t="s">
        <v>150</v>
      </c>
      <c r="D1" s="3" t="s">
        <v>151</v>
      </c>
      <c r="E1" s="3" t="s">
        <v>142</v>
      </c>
      <c r="F1" s="3" t="s">
        <v>144</v>
      </c>
      <c r="G1" s="3" t="s">
        <v>172</v>
      </c>
      <c r="H1" s="3" t="s">
        <v>189</v>
      </c>
      <c r="I1" s="3" t="s">
        <v>154</v>
      </c>
      <c r="J1" s="3" t="s">
        <v>181</v>
      </c>
      <c r="K1" s="3" t="s">
        <v>319</v>
      </c>
      <c r="L1" s="3" t="s">
        <v>669</v>
      </c>
    </row>
    <row r="2" spans="1:12" ht="17.25">
      <c r="C2" t="s">
        <v>157</v>
      </c>
      <c r="D2" t="s">
        <v>159</v>
      </c>
      <c r="E2" s="3" t="s">
        <v>141</v>
      </c>
      <c r="F2" t="s">
        <v>145</v>
      </c>
      <c r="G2" t="s">
        <v>173</v>
      </c>
      <c r="H2" t="s">
        <v>190</v>
      </c>
      <c r="J2" t="s">
        <v>310</v>
      </c>
      <c r="K2" t="s">
        <v>320</v>
      </c>
    </row>
    <row r="3" spans="1:12" ht="17.25">
      <c r="A3" t="s">
        <v>197</v>
      </c>
      <c r="C3" t="s">
        <v>158</v>
      </c>
      <c r="D3" t="s">
        <v>176</v>
      </c>
      <c r="E3" s="3" t="s">
        <v>696</v>
      </c>
      <c r="F3" t="s">
        <v>153</v>
      </c>
      <c r="G3" t="s">
        <v>174</v>
      </c>
      <c r="H3" t="s">
        <v>191</v>
      </c>
      <c r="J3" t="s">
        <v>311</v>
      </c>
      <c r="K3" t="s">
        <v>321</v>
      </c>
      <c r="L3" t="s">
        <v>670</v>
      </c>
    </row>
    <row r="4" spans="1:12" ht="17.25">
      <c r="A4" t="s">
        <v>201</v>
      </c>
      <c r="C4" t="s">
        <v>178</v>
      </c>
      <c r="D4" t="s">
        <v>177</v>
      </c>
      <c r="F4" t="s">
        <v>146</v>
      </c>
      <c r="G4" t="s">
        <v>314</v>
      </c>
      <c r="H4" t="s">
        <v>192</v>
      </c>
      <c r="K4" t="s">
        <v>322</v>
      </c>
      <c r="L4" t="s">
        <v>671</v>
      </c>
    </row>
    <row r="5" spans="1:12" ht="17.25">
      <c r="A5" t="s">
        <v>198</v>
      </c>
      <c r="C5" t="s">
        <v>156</v>
      </c>
      <c r="D5" t="s">
        <v>624</v>
      </c>
      <c r="F5" t="s">
        <v>286</v>
      </c>
      <c r="G5" t="s">
        <v>316</v>
      </c>
      <c r="H5" t="s">
        <v>180</v>
      </c>
      <c r="K5" t="s">
        <v>323</v>
      </c>
      <c r="L5" t="s">
        <v>672</v>
      </c>
    </row>
    <row r="6" spans="1:12" ht="17.25">
      <c r="A6" t="s">
        <v>199</v>
      </c>
      <c r="C6" t="s">
        <v>155</v>
      </c>
      <c r="D6" t="s">
        <v>307</v>
      </c>
      <c r="F6" t="s">
        <v>285</v>
      </c>
      <c r="G6" t="s">
        <v>726</v>
      </c>
      <c r="K6" t="s">
        <v>324</v>
      </c>
    </row>
    <row r="7" spans="1:12" ht="17.25">
      <c r="A7" t="s">
        <v>200</v>
      </c>
      <c r="C7" t="s">
        <v>160</v>
      </c>
      <c r="D7" t="s">
        <v>178</v>
      </c>
      <c r="F7" t="s">
        <v>147</v>
      </c>
      <c r="G7" t="s">
        <v>315</v>
      </c>
      <c r="K7" t="s">
        <v>325</v>
      </c>
    </row>
    <row r="8" spans="1:12">
      <c r="A8" t="s">
        <v>204</v>
      </c>
      <c r="D8" t="s">
        <v>306</v>
      </c>
      <c r="F8" t="s">
        <v>328</v>
      </c>
      <c r="K8" t="s">
        <v>326</v>
      </c>
    </row>
    <row r="9" spans="1:12" ht="17.25">
      <c r="A9" t="s">
        <v>309</v>
      </c>
      <c r="D9" t="s">
        <v>179</v>
      </c>
      <c r="F9" t="s">
        <v>152</v>
      </c>
    </row>
    <row r="10" spans="1:12" ht="17.25">
      <c r="A10" t="s">
        <v>202</v>
      </c>
      <c r="F10" t="s">
        <v>312</v>
      </c>
    </row>
    <row r="11" spans="1:12">
      <c r="A11" t="s">
        <v>203</v>
      </c>
    </row>
    <row r="12" spans="1:12">
      <c r="A12" t="s">
        <v>814</v>
      </c>
    </row>
    <row r="13" spans="1:12">
      <c r="A13" t="s">
        <v>815</v>
      </c>
    </row>
    <row r="14" spans="1:12">
      <c r="A14" t="s">
        <v>813</v>
      </c>
    </row>
    <row r="15" spans="1:12">
      <c r="A15" t="s">
        <v>818</v>
      </c>
    </row>
    <row r="16" spans="1:12">
      <c r="A16" t="s">
        <v>816</v>
      </c>
    </row>
    <row r="17" spans="1:1">
      <c r="A17" t="s">
        <v>817</v>
      </c>
    </row>
    <row r="18" spans="1:1">
      <c r="A18" t="s">
        <v>205</v>
      </c>
    </row>
  </sheetData>
  <sortState xmlns:xlrd2="http://schemas.microsoft.com/office/spreadsheetml/2017/richdata2" ref="C3:C8">
    <sortCondition ref="C3"/>
  </sortState>
  <pageMargins left="0.7" right="0.7" top="0.75" bottom="0.75" header="0.3" footer="0.3"/>
  <pageSetup paperSize="0" orientation="portrait" horizontalDpi="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8"/>
  <dimension ref="A1:X24"/>
  <sheetViews>
    <sheetView showGridLines="0" workbookViewId="0">
      <selection activeCell="J15" sqref="J15"/>
    </sheetView>
  </sheetViews>
  <sheetFormatPr baseColWidth="10" defaultRowHeight="15"/>
  <cols>
    <col min="10" max="10" width="10.85546875" style="89"/>
  </cols>
  <sheetData>
    <row r="1" spans="1:24" ht="20.25" customHeight="1">
      <c r="A1" s="510" t="s">
        <v>305</v>
      </c>
      <c r="B1" s="511"/>
      <c r="C1" s="511"/>
      <c r="D1" s="511"/>
      <c r="E1" s="511"/>
      <c r="F1" s="511"/>
      <c r="G1" s="511"/>
      <c r="H1" s="511"/>
      <c r="I1" s="511"/>
      <c r="J1" s="511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20.25" customHeight="1">
      <c r="A2" s="84"/>
      <c r="B2" s="84"/>
      <c r="C2" s="84"/>
      <c r="D2" s="84"/>
      <c r="E2" s="85"/>
      <c r="F2" s="86"/>
      <c r="G2" s="87"/>
      <c r="H2" s="84"/>
      <c r="I2" s="87"/>
      <c r="J2" s="88">
        <f>SUM('ODM Hors KDS'!L41:L45)</f>
        <v>0</v>
      </c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4" spans="1:24" ht="20.25" customHeight="1">
      <c r="A4" s="534" t="s">
        <v>304</v>
      </c>
      <c r="B4" s="409"/>
      <c r="C4" s="409"/>
      <c r="D4" s="409"/>
      <c r="E4" s="409"/>
      <c r="F4" s="409"/>
      <c r="G4" s="409"/>
      <c r="H4" s="409"/>
      <c r="I4" s="409"/>
      <c r="J4" s="409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24" ht="20.25" customHeight="1">
      <c r="A5" s="54"/>
      <c r="B5" s="54"/>
      <c r="C5" s="54"/>
      <c r="D5" s="54"/>
      <c r="E5" s="71"/>
      <c r="F5" s="72"/>
      <c r="G5" s="54"/>
      <c r="H5" s="54"/>
      <c r="I5" s="54"/>
      <c r="J5" s="76">
        <f>SUM('ODM Hors KDS'!L49:L52)</f>
        <v>0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7" spans="1:24" ht="20.25" customHeight="1">
      <c r="A7" s="510" t="s">
        <v>303</v>
      </c>
      <c r="B7" s="511"/>
      <c r="C7" s="511"/>
      <c r="D7" s="511"/>
      <c r="E7" s="511"/>
      <c r="F7" s="511"/>
      <c r="G7" s="511"/>
      <c r="H7" s="511"/>
      <c r="I7" s="511"/>
      <c r="J7" s="511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15.75">
      <c r="A8" s="54"/>
      <c r="B8" s="54"/>
      <c r="C8" s="54"/>
      <c r="D8" s="54"/>
      <c r="E8" s="54"/>
      <c r="F8" s="73"/>
      <c r="G8" s="74"/>
      <c r="H8" s="74"/>
      <c r="I8" s="75"/>
      <c r="J8" s="76">
        <f>SUM('ODM Hors KDS'!L55)</f>
        <v>0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10" spans="1:24" ht="20.25" customHeight="1">
      <c r="A10" s="510" t="s">
        <v>302</v>
      </c>
      <c r="B10" s="511"/>
      <c r="C10" s="511"/>
      <c r="D10" s="511"/>
      <c r="E10" s="511"/>
      <c r="F10" s="511"/>
      <c r="G10" s="511"/>
      <c r="H10" s="511"/>
      <c r="I10" s="511"/>
      <c r="J10" s="511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20.25" customHeight="1">
      <c r="A11" s="77"/>
      <c r="B11" s="77"/>
      <c r="C11" s="77"/>
      <c r="D11" s="77"/>
      <c r="E11" s="78"/>
      <c r="F11" s="78"/>
      <c r="G11" s="79"/>
      <c r="H11" s="79"/>
      <c r="I11" s="82"/>
      <c r="J11" s="83">
        <f>SUM('ODM Hors KDS'!L60:L61)</f>
        <v>0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20.25" customHeight="1">
      <c r="A12" s="137"/>
      <c r="B12" s="137"/>
      <c r="C12" s="137"/>
      <c r="D12" s="137"/>
      <c r="E12" s="138"/>
      <c r="F12" s="138"/>
      <c r="G12" s="139"/>
      <c r="H12" s="139"/>
      <c r="I12" s="140"/>
      <c r="J12" s="133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20.25" customHeight="1">
      <c r="A13" s="137"/>
      <c r="B13" s="137"/>
      <c r="C13" s="137"/>
      <c r="D13" s="137"/>
      <c r="E13" s="138"/>
      <c r="F13" s="138"/>
      <c r="G13" s="139"/>
      <c r="H13" s="139"/>
      <c r="I13" s="140"/>
      <c r="J13" s="133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20.25" customHeight="1">
      <c r="A14" s="530" t="s">
        <v>648</v>
      </c>
      <c r="B14" s="531"/>
      <c r="C14" s="531"/>
      <c r="D14" s="531"/>
      <c r="E14" s="531"/>
      <c r="F14" s="531"/>
      <c r="G14" s="531"/>
      <c r="H14" s="531"/>
      <c r="I14" s="531"/>
      <c r="J14" s="531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20.25" customHeight="1">
      <c r="A15" s="137"/>
      <c r="B15" s="137"/>
      <c r="C15" s="137"/>
      <c r="D15" s="137"/>
      <c r="E15" s="138"/>
      <c r="F15" s="138"/>
      <c r="G15" s="139"/>
      <c r="H15" s="139"/>
      <c r="I15" s="140"/>
      <c r="J15" s="141">
        <f>J2+J5+J8+J11</f>
        <v>0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20.25" customHeight="1">
      <c r="A16" s="137"/>
      <c r="B16" s="137"/>
      <c r="C16" s="137"/>
      <c r="D16" s="137"/>
      <c r="E16" s="138"/>
      <c r="F16" s="138"/>
      <c r="G16" s="139"/>
      <c r="H16" s="139"/>
      <c r="I16" s="140"/>
      <c r="J16" s="133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10" ht="15" customHeight="1">
      <c r="A17" s="528" t="s">
        <v>609</v>
      </c>
      <c r="B17" s="529"/>
      <c r="C17" s="529"/>
      <c r="D17" s="529"/>
      <c r="E17" s="529"/>
      <c r="F17" s="529"/>
      <c r="G17" s="529"/>
      <c r="H17" s="529"/>
      <c r="I17" s="529"/>
      <c r="J17" s="529"/>
    </row>
    <row r="18" spans="1:10" ht="15.75">
      <c r="J18" s="83">
        <f>SUM('ODM Hors KDS'!L29:L32)</f>
        <v>0</v>
      </c>
    </row>
    <row r="19" spans="1:10">
      <c r="J19"/>
    </row>
    <row r="20" spans="1:10" ht="18.75">
      <c r="A20" s="532" t="s">
        <v>611</v>
      </c>
      <c r="B20" s="533"/>
      <c r="C20" s="533"/>
      <c r="D20" s="533"/>
      <c r="E20" s="533"/>
      <c r="F20" s="533"/>
      <c r="G20" s="533"/>
      <c r="H20" s="533"/>
      <c r="I20" s="533"/>
      <c r="J20" s="533"/>
    </row>
    <row r="21" spans="1:10" ht="15.75">
      <c r="J21" s="83">
        <f>SUM('ODM Hors KDS'!L35)</f>
        <v>0</v>
      </c>
    </row>
    <row r="22" spans="1:10" ht="15.75">
      <c r="J22" s="133"/>
    </row>
    <row r="23" spans="1:10" ht="18.75">
      <c r="A23" s="528" t="s">
        <v>647</v>
      </c>
      <c r="B23" s="529"/>
      <c r="C23" s="529"/>
      <c r="D23" s="529"/>
      <c r="E23" s="529"/>
      <c r="F23" s="529"/>
      <c r="G23" s="529"/>
      <c r="H23" s="529"/>
      <c r="I23" s="529"/>
      <c r="J23" s="529"/>
    </row>
    <row r="24" spans="1:10" ht="15.75">
      <c r="J24" s="136">
        <f>J18+J21</f>
        <v>0</v>
      </c>
    </row>
  </sheetData>
  <sheetProtection sheet="1" objects="1" scenarios="1"/>
  <mergeCells count="8">
    <mergeCell ref="A23:J23"/>
    <mergeCell ref="A14:J14"/>
    <mergeCell ref="A20:J20"/>
    <mergeCell ref="A1:J1"/>
    <mergeCell ref="A4:J4"/>
    <mergeCell ref="A7:J7"/>
    <mergeCell ref="A10:J10"/>
    <mergeCell ref="A17:J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promptTitle="Choix :" prompt="Choisir une carte de réduction et/ou d'abonnement" xr:uid="{00000000-0002-0000-0500-000000000000}">
          <x14:formula1>
            <xm:f>'Feuille liste de choix a masker'!$K$2:$K$8</xm:f>
          </x14:formula1>
          <xm:sqref>G2</xm:sqref>
        </x14:dataValidation>
        <x14:dataValidation type="list" allowBlank="1" showInputMessage="1" showErrorMessage="1" xr:uid="{00000000-0002-0000-0500-000001000000}">
          <x14:formula1>
            <xm:f>'Feuille liste de choix a masker'!$H$2:$H$6</xm:f>
          </x14:formula1>
          <xm:sqref>I5</xm:sqref>
        </x14:dataValidation>
        <x14:dataValidation type="list" allowBlank="1" showInputMessage="1" showErrorMessage="1" xr:uid="{00000000-0002-0000-0500-000002000000}">
          <x14:formula1>
            <xm:f>'Feuille liste de choix a masker'!$E$2:$E$2</xm:f>
          </x14:formula1>
          <xm:sqref>I8</xm:sqref>
        </x14:dataValidation>
        <x14:dataValidation type="list" allowBlank="1" showInputMessage="1" showErrorMessage="1" xr:uid="{00000000-0002-0000-0500-000003000000}">
          <x14:formula1>
            <xm:f>'Feuille liste de choix a masker'!$G$2:$G$7</xm:f>
          </x14:formula1>
          <xm:sqref>I2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/>
  <dimension ref="A1:F32"/>
  <sheetViews>
    <sheetView workbookViewId="0">
      <selection activeCell="B35" sqref="B35"/>
    </sheetView>
  </sheetViews>
  <sheetFormatPr baseColWidth="10" defaultColWidth="11.5703125" defaultRowHeight="15"/>
  <cols>
    <col min="1" max="1" width="21.5703125" style="6" bestFit="1" customWidth="1"/>
    <col min="2" max="2" width="11.5703125" style="6"/>
    <col min="3" max="5" width="11.5703125" style="34"/>
    <col min="6" max="6" width="11.5703125" style="6"/>
    <col min="7" max="7" width="19.5703125" style="6" customWidth="1"/>
    <col min="8" max="8" width="21.5703125" style="6" bestFit="1" customWidth="1"/>
    <col min="9" max="16384" width="11.5703125" style="6"/>
  </cols>
  <sheetData>
    <row r="1" spans="1:6">
      <c r="A1" s="535" t="s">
        <v>166</v>
      </c>
      <c r="B1" s="21" t="s">
        <v>175</v>
      </c>
      <c r="C1" s="32" t="s">
        <v>167</v>
      </c>
      <c r="D1" s="32" t="s">
        <v>168</v>
      </c>
      <c r="E1" s="32" t="s">
        <v>169</v>
      </c>
      <c r="F1" s="5"/>
    </row>
    <row r="2" spans="1:6">
      <c r="A2" s="535"/>
      <c r="B2" s="31">
        <v>1</v>
      </c>
      <c r="C2" s="33">
        <v>0.32</v>
      </c>
      <c r="D2" s="33">
        <v>0.4</v>
      </c>
      <c r="E2" s="33">
        <v>0.23</v>
      </c>
    </row>
    <row r="3" spans="1:6">
      <c r="A3" s="535"/>
      <c r="B3" s="31">
        <v>2</v>
      </c>
      <c r="C3" s="33">
        <v>0.32</v>
      </c>
      <c r="D3" s="33">
        <v>0.4</v>
      </c>
      <c r="E3" s="33">
        <v>0.23</v>
      </c>
    </row>
    <row r="4" spans="1:6">
      <c r="A4" s="535"/>
      <c r="B4" s="31">
        <v>3</v>
      </c>
      <c r="C4" s="33">
        <v>0.32</v>
      </c>
      <c r="D4" s="33">
        <v>0.4</v>
      </c>
      <c r="E4" s="33">
        <v>0.23</v>
      </c>
    </row>
    <row r="5" spans="1:6">
      <c r="A5" s="535"/>
      <c r="B5" s="31">
        <v>4</v>
      </c>
      <c r="C5" s="33">
        <v>0.32</v>
      </c>
      <c r="D5" s="33">
        <v>0.4</v>
      </c>
      <c r="E5" s="33">
        <v>0.23</v>
      </c>
    </row>
    <row r="6" spans="1:6">
      <c r="A6" s="535"/>
      <c r="B6" s="31">
        <v>5</v>
      </c>
      <c r="C6" s="33">
        <v>0.32</v>
      </c>
      <c r="D6" s="33">
        <v>0.4</v>
      </c>
      <c r="E6" s="33">
        <v>0.23</v>
      </c>
    </row>
    <row r="7" spans="1:6">
      <c r="A7" s="535"/>
      <c r="B7" s="31">
        <v>6</v>
      </c>
      <c r="C7" s="33">
        <v>0.41</v>
      </c>
      <c r="D7" s="33">
        <v>0.51</v>
      </c>
      <c r="E7" s="33">
        <v>0.3</v>
      </c>
    </row>
    <row r="8" spans="1:6">
      <c r="A8" s="535"/>
      <c r="B8" s="31">
        <v>7</v>
      </c>
      <c r="C8" s="33">
        <v>0.41</v>
      </c>
      <c r="D8" s="33">
        <v>0.51</v>
      </c>
      <c r="E8" s="33">
        <v>0.3</v>
      </c>
    </row>
    <row r="9" spans="1:6">
      <c r="A9" s="535"/>
      <c r="B9" s="31">
        <v>8</v>
      </c>
      <c r="C9" s="33">
        <v>0.45</v>
      </c>
      <c r="D9" s="33">
        <v>0.55000000000000004</v>
      </c>
      <c r="E9" s="33">
        <v>0.32</v>
      </c>
    </row>
    <row r="10" spans="1:6">
      <c r="A10" s="535"/>
      <c r="B10" s="31">
        <v>9</v>
      </c>
      <c r="C10" s="33">
        <v>0.45</v>
      </c>
      <c r="D10" s="33">
        <v>0.55000000000000004</v>
      </c>
      <c r="E10" s="33">
        <v>0.32</v>
      </c>
    </row>
    <row r="11" spans="1:6">
      <c r="A11" s="535"/>
      <c r="B11" s="31">
        <v>10</v>
      </c>
      <c r="C11" s="33">
        <v>0.45</v>
      </c>
      <c r="D11" s="33">
        <v>0.55000000000000004</v>
      </c>
      <c r="E11" s="33">
        <v>0.32</v>
      </c>
    </row>
    <row r="12" spans="1:6">
      <c r="A12" s="535"/>
      <c r="B12" s="31">
        <v>11</v>
      </c>
      <c r="C12" s="33">
        <v>0.45</v>
      </c>
      <c r="D12" s="33">
        <v>0.55000000000000004</v>
      </c>
      <c r="E12" s="33">
        <v>0.32</v>
      </c>
    </row>
    <row r="13" spans="1:6">
      <c r="A13" s="535"/>
      <c r="B13" s="31">
        <v>12</v>
      </c>
      <c r="C13" s="33">
        <v>0.45</v>
      </c>
      <c r="D13" s="33">
        <v>0.55000000000000004</v>
      </c>
      <c r="E13" s="33">
        <v>0.32</v>
      </c>
    </row>
    <row r="14" spans="1:6">
      <c r="A14" s="535"/>
      <c r="B14" s="31">
        <v>13</v>
      </c>
      <c r="C14" s="33">
        <v>0.45</v>
      </c>
      <c r="D14" s="33">
        <v>0.55000000000000004</v>
      </c>
      <c r="E14" s="33">
        <v>0.32</v>
      </c>
    </row>
    <row r="15" spans="1:6">
      <c r="A15" s="535"/>
      <c r="B15" s="31">
        <v>14</v>
      </c>
      <c r="C15" s="33">
        <v>0.45</v>
      </c>
      <c r="D15" s="33">
        <v>0.55000000000000004</v>
      </c>
      <c r="E15" s="33">
        <v>0.32</v>
      </c>
    </row>
    <row r="16" spans="1:6">
      <c r="A16" s="535"/>
      <c r="B16" s="31">
        <v>15</v>
      </c>
      <c r="C16" s="33">
        <v>0.45</v>
      </c>
      <c r="D16" s="33">
        <v>0.55000000000000004</v>
      </c>
      <c r="E16" s="33">
        <v>0.32</v>
      </c>
    </row>
    <row r="17" spans="1:5">
      <c r="A17" s="21" t="s">
        <v>170</v>
      </c>
      <c r="B17" s="31">
        <v>16</v>
      </c>
      <c r="C17" s="33">
        <v>0.15</v>
      </c>
      <c r="D17" s="33">
        <v>0.15</v>
      </c>
      <c r="E17" s="33">
        <v>0.15</v>
      </c>
    </row>
    <row r="18" spans="1:5">
      <c r="A18" s="21" t="s">
        <v>171</v>
      </c>
      <c r="B18" s="31">
        <v>17</v>
      </c>
      <c r="C18" s="33">
        <v>0.12</v>
      </c>
      <c r="D18" s="33">
        <v>0.12</v>
      </c>
      <c r="E18" s="33">
        <v>0.12</v>
      </c>
    </row>
    <row r="21" spans="1:5">
      <c r="A21" s="536" t="s">
        <v>289</v>
      </c>
      <c r="B21" s="131" t="e">
        <f>CHOOSE('ODM Hors KDS'!G32,'Indemnités kilométriques'!C2,'Indemnités kilométriques'!C3,'Indemnités kilométriques'!C4,'Indemnités kilométriques'!C5,'Indemnités kilométriques'!C6,'Indemnités kilométriques'!C7,'Indemnités kilométriques'!C8,'Indemnités kilométriques'!C9,'Indemnités kilométriques'!C10,'Indemnités kilométriques'!C11,'Indemnités kilométriques'!C12,'Indemnités kilométriques'!C13,'Indemnités kilométriques'!C14,'Indemnités kilométriques'!C15,'Indemnités kilométriques'!C16,'Indemnités kilométriques'!C17,'Indemnités kilométriques'!C18,)</f>
        <v>#VALUE!</v>
      </c>
    </row>
    <row r="22" spans="1:5">
      <c r="A22" s="536"/>
      <c r="B22" s="131"/>
    </row>
    <row r="23" spans="1:5">
      <c r="A23" s="536"/>
      <c r="B23" s="131"/>
    </row>
    <row r="27" spans="1:5">
      <c r="A27" s="21" t="s">
        <v>170</v>
      </c>
      <c r="B27" s="31">
        <v>1</v>
      </c>
      <c r="C27" s="33">
        <v>0.15</v>
      </c>
      <c r="D27" s="33">
        <v>0.15</v>
      </c>
      <c r="E27" s="33">
        <v>0.15</v>
      </c>
    </row>
    <row r="28" spans="1:5">
      <c r="A28" s="21" t="s">
        <v>171</v>
      </c>
      <c r="B28" s="31">
        <v>2</v>
      </c>
      <c r="C28" s="33">
        <v>0.12</v>
      </c>
      <c r="D28" s="33">
        <v>0.12</v>
      </c>
      <c r="E28" s="33">
        <v>0.12</v>
      </c>
    </row>
    <row r="30" spans="1:5">
      <c r="A30" s="537" t="s">
        <v>724</v>
      </c>
      <c r="B30" s="6" t="e">
        <f>CHOOSE('ODM Hors KDS'!H32,'Indemnités kilométriques'!C27,'Indemnités kilométriques'!C28)</f>
        <v>#VALUE!</v>
      </c>
    </row>
    <row r="31" spans="1:5">
      <c r="A31" s="538"/>
    </row>
    <row r="32" spans="1:5">
      <c r="A32" s="539"/>
    </row>
  </sheetData>
  <mergeCells count="3">
    <mergeCell ref="A1:A16"/>
    <mergeCell ref="A21:A23"/>
    <mergeCell ref="A30:A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A1:D26"/>
  <sheetViews>
    <sheetView workbookViewId="0">
      <selection activeCell="G4" sqref="G4"/>
    </sheetView>
  </sheetViews>
  <sheetFormatPr baseColWidth="10" defaultRowHeight="15"/>
  <cols>
    <col min="1" max="1" width="15.85546875" bestFit="1" customWidth="1"/>
    <col min="4" max="4" width="16.5703125" bestFit="1" customWidth="1"/>
  </cols>
  <sheetData>
    <row r="1" spans="1:2" ht="18.75">
      <c r="A1" s="134" t="s">
        <v>301</v>
      </c>
      <c r="B1" s="134" t="s">
        <v>645</v>
      </c>
    </row>
    <row r="2" spans="1:2" ht="15.75">
      <c r="A2" s="18" t="s">
        <v>675</v>
      </c>
      <c r="B2" s="154">
        <v>0</v>
      </c>
    </row>
    <row r="3" spans="1:2">
      <c r="A3" t="s">
        <v>203</v>
      </c>
      <c r="B3" s="103">
        <v>130</v>
      </c>
    </row>
    <row r="4" spans="1:2">
      <c r="A4" t="s">
        <v>639</v>
      </c>
      <c r="B4" s="103">
        <v>110</v>
      </c>
    </row>
    <row r="5" spans="1:2">
      <c r="A5" t="s">
        <v>640</v>
      </c>
      <c r="B5" s="103">
        <v>110</v>
      </c>
    </row>
    <row r="6" spans="1:2">
      <c r="A6" t="s">
        <v>641</v>
      </c>
      <c r="B6" s="103">
        <v>110</v>
      </c>
    </row>
    <row r="7" spans="1:2">
      <c r="A7" t="s">
        <v>642</v>
      </c>
      <c r="B7" s="103">
        <v>110</v>
      </c>
    </row>
    <row r="8" spans="1:2">
      <c r="A8" t="s">
        <v>643</v>
      </c>
      <c r="B8" s="103">
        <v>110</v>
      </c>
    </row>
    <row r="9" spans="1:2">
      <c r="A9" t="s">
        <v>644</v>
      </c>
      <c r="B9" s="103">
        <v>110</v>
      </c>
    </row>
    <row r="10" spans="1:2">
      <c r="A10" t="s">
        <v>197</v>
      </c>
      <c r="B10" s="103">
        <v>110</v>
      </c>
    </row>
    <row r="11" spans="1:2">
      <c r="A11" t="s">
        <v>198</v>
      </c>
      <c r="B11" s="103">
        <v>110</v>
      </c>
    </row>
    <row r="12" spans="1:2">
      <c r="A12" t="s">
        <v>623</v>
      </c>
      <c r="B12" s="103">
        <v>110</v>
      </c>
    </row>
    <row r="13" spans="1:2">
      <c r="A13" t="s">
        <v>309</v>
      </c>
      <c r="B13" s="103">
        <v>110</v>
      </c>
    </row>
    <row r="14" spans="1:2">
      <c r="A14" t="s">
        <v>656</v>
      </c>
      <c r="B14" s="103">
        <v>110</v>
      </c>
    </row>
    <row r="15" spans="1:2">
      <c r="A15" t="s">
        <v>616</v>
      </c>
      <c r="B15" s="103">
        <v>110</v>
      </c>
    </row>
    <row r="16" spans="1:2">
      <c r="A16" t="s">
        <v>617</v>
      </c>
      <c r="B16" s="103">
        <v>110</v>
      </c>
    </row>
    <row r="17" spans="1:4">
      <c r="A17" t="s">
        <v>618</v>
      </c>
      <c r="B17" s="103">
        <v>110</v>
      </c>
    </row>
    <row r="18" spans="1:4">
      <c r="A18" t="s">
        <v>619</v>
      </c>
      <c r="B18" s="103">
        <v>110</v>
      </c>
    </row>
    <row r="19" spans="1:4">
      <c r="A19" t="s">
        <v>620</v>
      </c>
      <c r="B19" s="103">
        <v>110</v>
      </c>
    </row>
    <row r="20" spans="1:4">
      <c r="A20" t="s">
        <v>621</v>
      </c>
      <c r="B20" s="103">
        <v>110</v>
      </c>
    </row>
    <row r="21" spans="1:4">
      <c r="A21" t="s">
        <v>622</v>
      </c>
      <c r="B21" s="103">
        <v>110</v>
      </c>
    </row>
    <row r="22" spans="1:4">
      <c r="A22" t="s">
        <v>676</v>
      </c>
      <c r="B22" s="103">
        <v>90</v>
      </c>
    </row>
    <row r="25" spans="1:4" ht="15.75">
      <c r="A25" s="135" t="s">
        <v>646</v>
      </c>
      <c r="B25" s="135"/>
      <c r="C25" s="103"/>
      <c r="D25" t="e">
        <f>VLOOKUP('ODM Hors KDS'!A55,VILLE,2,FALSE)</f>
        <v>#N/A</v>
      </c>
    </row>
    <row r="26" spans="1:4" ht="15.75">
      <c r="A26" s="135" t="s">
        <v>646</v>
      </c>
      <c r="D26" t="e">
        <f>VLOOKUP('ODM Hors KDS'!A56,VILLE,2,FALSE)</f>
        <v>#N/A</v>
      </c>
    </row>
  </sheetData>
  <sheetProtection sheet="1" objects="1" scenarios="1"/>
  <sortState xmlns:xlrd2="http://schemas.microsoft.com/office/spreadsheetml/2017/richdata2" ref="A10:B21">
    <sortCondition ref="A1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/>
  <dimension ref="A1:A16"/>
  <sheetViews>
    <sheetView workbookViewId="0">
      <selection activeCell="A18" sqref="A18"/>
    </sheetView>
  </sheetViews>
  <sheetFormatPr baseColWidth="10" defaultRowHeight="15"/>
  <cols>
    <col min="1" max="1" width="34.5703125" customWidth="1"/>
  </cols>
  <sheetData>
    <row r="1" spans="1:1">
      <c r="A1" s="3" t="s">
        <v>165</v>
      </c>
    </row>
    <row r="2" spans="1:1">
      <c r="A2" t="s">
        <v>163</v>
      </c>
    </row>
    <row r="3" spans="1:1">
      <c r="A3" t="s">
        <v>161</v>
      </c>
    </row>
    <row r="4" spans="1:1">
      <c r="A4" t="s">
        <v>162</v>
      </c>
    </row>
    <row r="5" spans="1:1">
      <c r="A5" t="s">
        <v>288</v>
      </c>
    </row>
    <row r="7" spans="1:1">
      <c r="A7" t="s">
        <v>610</v>
      </c>
    </row>
    <row r="9" spans="1:1">
      <c r="A9" s="3" t="s">
        <v>650</v>
      </c>
    </row>
    <row r="10" spans="1:1">
      <c r="A10" t="s">
        <v>649</v>
      </c>
    </row>
    <row r="12" spans="1:1" ht="15.75">
      <c r="A12" s="155" t="s">
        <v>652</v>
      </c>
    </row>
    <row r="13" spans="1:1">
      <c r="A13" t="s">
        <v>651</v>
      </c>
    </row>
    <row r="16" spans="1:1">
      <c r="A16" t="s">
        <v>694</v>
      </c>
    </row>
  </sheetData>
  <sheetProtection sheet="1" objects="1" scenarios="1"/>
  <pageMargins left="0.7" right="0.7" top="0.75" bottom="0.75" header="0.3" footer="0.3"/>
  <pageSetup paperSize="0" orientation="portrait" horizontalDpi="0" verticalDpi="0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344371A78C2479ECC982E75910B2B" ma:contentTypeVersion="12" ma:contentTypeDescription="Crée un document." ma:contentTypeScope="" ma:versionID="4b1cde45076163e44243bbdd81b0dcdd">
  <xsd:schema xmlns:xsd="http://www.w3.org/2001/XMLSchema" xmlns:xs="http://www.w3.org/2001/XMLSchema" xmlns:p="http://schemas.microsoft.com/office/2006/metadata/properties" xmlns:ns2="087e64c6-6743-45c6-819e-7565fd12d00b" xmlns:ns3="16a8f7af-8244-4cdf-94eb-a9556e4ab923" targetNamespace="http://schemas.microsoft.com/office/2006/metadata/properties" ma:root="true" ma:fieldsID="011248f43938bd525a593b568afc1a10" ns2:_="" ns3:_="">
    <xsd:import namespace="087e64c6-6743-45c6-819e-7565fd12d00b"/>
    <xsd:import namespace="16a8f7af-8244-4cdf-94eb-a9556e4ab9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e64c6-6743-45c6-819e-7565fd12d0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5df49ad0-6ecc-4a6d-b1ab-db48c7dd6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f7af-8244-4cdf-94eb-a9556e4ab92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f2cb3d2-270a-43d4-aee9-db33179c8e1e}" ma:internalName="TaxCatchAll" ma:showField="CatchAllData" ma:web="16a8f7af-8244-4cdf-94eb-a9556e4ab9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AD82E7-6D8A-4DCE-AE6A-BDCECF58A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e64c6-6743-45c6-819e-7565fd12d00b"/>
    <ds:schemaRef ds:uri="16a8f7af-8244-4cdf-94eb-a9556e4ab9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12E1BC-69EC-49C7-92EA-F1B702588E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ODM Hors KDS</vt:lpstr>
      <vt:lpstr>Demande ODM Hors KDS</vt:lpstr>
      <vt:lpstr>Etranger</vt:lpstr>
      <vt:lpstr>Imputations budgétaires</vt:lpstr>
      <vt:lpstr>Feuille liste de choix a masker</vt:lpstr>
      <vt:lpstr>Rappel de cellule</vt:lpstr>
      <vt:lpstr>Indemnités kilométriques</vt:lpstr>
      <vt:lpstr>Hotel</vt:lpstr>
      <vt:lpstr>Caisse à outils</vt:lpstr>
      <vt:lpstr>'ODM Hors KDS'!Impression_des_titres</vt:lpstr>
      <vt:lpstr>'ODM Hors KDS'!Moyen</vt:lpstr>
      <vt:lpstr>Moyen</vt:lpstr>
      <vt:lpstr>VILLE</vt:lpstr>
      <vt:lpstr>'Demande ODM Hors KDS'!Zone_d_impression</vt:lpstr>
      <vt:lpstr>'ODM Hors KDS'!Zone_d_impression</vt:lpstr>
    </vt:vector>
  </TitlesOfParts>
  <Manager>Eric.Fidrie@ensam.eu</Manager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FIDRIE Eric</dc:creator>
  <cp:lastModifiedBy>Frédéric LETELLIER</cp:lastModifiedBy>
  <cp:lastPrinted>2023-01-03T15:08:06Z</cp:lastPrinted>
  <dcterms:created xsi:type="dcterms:W3CDTF">2012-10-01T10:05:29Z</dcterms:created>
  <dcterms:modified xsi:type="dcterms:W3CDTF">2023-01-12T10:39:51Z</dcterms:modified>
  <cp:contentStatus/>
</cp:coreProperties>
</file>